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20" windowWidth="10125" windowHeight="12270" tabRatio="618" activeTab="1"/>
  </bookViews>
  <sheets>
    <sheet name="Протокол" sheetId="1" r:id="rId1"/>
    <sheet name="Рейтинг школ танца" sheetId="3" r:id="rId2"/>
    <sheet name="Вклейки" sheetId="2" r:id="rId3"/>
  </sheets>
  <definedNames>
    <definedName name="_xlnm._FilterDatabase" localSheetId="2" hidden="1">Вклейки!$A$2:$AI$3</definedName>
  </definedNames>
  <calcPr calcId="144525" concurrentCalc="0"/>
</workbook>
</file>

<file path=xl/calcChain.xml><?xml version="1.0" encoding="utf-8"?>
<calcChain xmlns="http://schemas.openxmlformats.org/spreadsheetml/2006/main">
  <c r="D12" i="3" l="1"/>
  <c r="D13" i="3"/>
  <c r="D14" i="3"/>
  <c r="F12" i="3"/>
  <c r="F13" i="3"/>
  <c r="F14" i="3"/>
  <c r="D11" i="3"/>
  <c r="F11" i="3"/>
  <c r="D10" i="3"/>
  <c r="F10" i="3"/>
  <c r="D9" i="3"/>
  <c r="F9" i="3"/>
  <c r="D8" i="3"/>
  <c r="F8" i="3"/>
  <c r="D7" i="3"/>
  <c r="F7" i="3"/>
  <c r="D6" i="3"/>
  <c r="F6" i="3"/>
  <c r="D5" i="3"/>
  <c r="F5" i="3"/>
  <c r="D4" i="3"/>
  <c r="F4" i="3"/>
  <c r="D3" i="3"/>
  <c r="F3" i="3"/>
  <c r="D2" i="3"/>
  <c r="F2" i="3"/>
  <c r="Q3" i="2"/>
  <c r="A3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<sst xmlns="http://schemas.openxmlformats.org/spreadsheetml/2006/main" count="1187" uniqueCount="454">
  <si>
    <t>№</t>
  </si>
  <si>
    <t>Фамилия Имя Солиста или Пары</t>
  </si>
  <si>
    <t>Дата рождения</t>
  </si>
  <si>
    <t>Клуб</t>
  </si>
  <si>
    <t>Город</t>
  </si>
  <si>
    <t>Руководители</t>
  </si>
  <si>
    <t>Дата турнира</t>
  </si>
  <si>
    <t>Место проведения</t>
  </si>
  <si>
    <t>Название турнира</t>
  </si>
  <si>
    <t>Организатор</t>
  </si>
  <si>
    <t>Телефон</t>
  </si>
  <si>
    <t>участников в 1 туре</t>
  </si>
  <si>
    <t>ИТОГОВЫЙ ПРОТОКОЛ</t>
  </si>
  <si>
    <t xml:space="preserve">Сыдыков Роман, Сыдыкова Юлия                             </t>
  </si>
  <si>
    <t xml:space="preserve">Умнов Николай, Умнова Татьяна                             </t>
  </si>
  <si>
    <t xml:space="preserve">Кудинов Алексей, Докорина Мария                             </t>
  </si>
  <si>
    <t>7-8</t>
  </si>
  <si>
    <t xml:space="preserve">Сторогина Ольга                             </t>
  </si>
  <si>
    <t xml:space="preserve">Никитская Анастасия                             </t>
  </si>
  <si>
    <t xml:space="preserve">Филичкин Иван                             </t>
  </si>
  <si>
    <t xml:space="preserve">Соколков Алексей                             </t>
  </si>
  <si>
    <t xml:space="preserve">Классификация E 9 лет и мл. ПАРЫ  </t>
  </si>
  <si>
    <t xml:space="preserve">Классификация E 9 лет и мл. СОЛО  </t>
  </si>
  <si>
    <t xml:space="preserve">Классификация E 11 лет и мл. ПАРЫ  </t>
  </si>
  <si>
    <t xml:space="preserve">Баландина Анна, Соколков Алексей                             </t>
  </si>
  <si>
    <t xml:space="preserve">Ходос Дина, Телицына Ирина                             </t>
  </si>
  <si>
    <t>10-11</t>
  </si>
  <si>
    <t xml:space="preserve">LDM CUP CH 11 лет и мл. СОЛО  </t>
  </si>
  <si>
    <t>LDM CUP</t>
  </si>
  <si>
    <t>ТЗ "Барон", Дмитровское ш., 157, стр.12</t>
  </si>
  <si>
    <t>Умновы Татьяна и Николай</t>
  </si>
  <si>
    <t>+7 (929) 612-16-55</t>
  </si>
  <si>
    <t>e-mail</t>
  </si>
  <si>
    <t>coach-umnova@mail.ru</t>
  </si>
  <si>
    <t xml:space="preserve">LDM CUP CH 12 лет и ст. СОЛО  </t>
  </si>
  <si>
    <t xml:space="preserve">LDM CUP J 11 лет и мл. СОЛО  </t>
  </si>
  <si>
    <t xml:space="preserve">LDM CUP J 12 лет и ст. СОЛО  </t>
  </si>
  <si>
    <t xml:space="preserve">LDM CUP Q 11 лет и мл. СОЛО  </t>
  </si>
  <si>
    <t xml:space="preserve">LDM CUP Q 12 лет и ст. СОЛО  </t>
  </si>
  <si>
    <t xml:space="preserve">Баландина Анна, Бородинов Владислав                             </t>
  </si>
  <si>
    <t xml:space="preserve">LDM CUP R 11 лет и мл. СОЛО  </t>
  </si>
  <si>
    <t xml:space="preserve">LDM CUP T 11 лет и мл. СОЛО  </t>
  </si>
  <si>
    <t xml:space="preserve">LDM CUP W 11 лет и мл. СОЛО  </t>
  </si>
  <si>
    <t xml:space="preserve">LDM CUP W 12 лет и ст. СОЛО  </t>
  </si>
  <si>
    <t xml:space="preserve">LDM Latin Cup (CH+J) 9 лет и мл. ПАРЫ  </t>
  </si>
  <si>
    <t xml:space="preserve">LDM Latin Cup (CH+J) 9 лет и мл. СОЛО  </t>
  </si>
  <si>
    <t xml:space="preserve">Баландина Анна                             </t>
  </si>
  <si>
    <t xml:space="preserve">LDM Latin Cup (CH+J) 11 лет и мл. ПАРЫ  </t>
  </si>
  <si>
    <t xml:space="preserve">LDM Standard Cup (W+Q)  9 лет и мл. СОЛО  </t>
  </si>
  <si>
    <t xml:space="preserve">Баландина Анна, Баландина Анна                             </t>
  </si>
  <si>
    <t xml:space="preserve">LDM Standard Cup (W+Q) 9 лет и мл. ПАРЫ  </t>
  </si>
  <si>
    <t xml:space="preserve">LDM Standard Cup (W+Q) 11 лет и мл. ПАРЫ  </t>
  </si>
  <si>
    <t xml:space="preserve">LDM Super Cup (CH+PL) 7 лет и мл. ПАРЫ  </t>
  </si>
  <si>
    <t xml:space="preserve">LDM Super Cup (W+CH) 7 лет и мл. ПАРЫ  </t>
  </si>
  <si>
    <t xml:space="preserve">LDM Super Cup (W+CH+Pl) 7 лет и мл. СОЛО  </t>
  </si>
  <si>
    <t xml:space="preserve">Маргацкая Ирина                             </t>
  </si>
  <si>
    <t xml:space="preserve">Гиниятуллина Айсылу                             </t>
  </si>
  <si>
    <t xml:space="preserve">Кузнецова Яна                             </t>
  </si>
  <si>
    <t xml:space="preserve">LDM Super Cup (W+Q+CH+J) 7 лет и мл. ПАРЫ  </t>
  </si>
  <si>
    <t xml:space="preserve">LDM Super Cup (W+Q+CH+J) 7 лет и мл. СОЛО  </t>
  </si>
  <si>
    <t xml:space="preserve">LDM Super Cup (W+Q+CH+J) 9 лет и мл. ПАРЫ  </t>
  </si>
  <si>
    <t xml:space="preserve">LDM Super Cup (W+Q+CH+J) 9 лет и мл. СОЛО  </t>
  </si>
  <si>
    <t xml:space="preserve">LDM Superman Cup (W+CH+Pl) 7 лет и мл. СОЛО Мальчики  </t>
  </si>
  <si>
    <t xml:space="preserve">Кузнецова Яна, Ходос Дина                             </t>
  </si>
  <si>
    <t xml:space="preserve">LDM Superman Cup (W+Q+CH+J) 10 лет и ст. СОЛО Мальчики  </t>
  </si>
  <si>
    <t xml:space="preserve">Классификация E 11 лет и мл. СОЛО  </t>
  </si>
  <si>
    <t xml:space="preserve">Классификация E 12 лет и ст. ПАРЫ  </t>
  </si>
  <si>
    <t xml:space="preserve">Классификация E 12 лет и ст. СОЛО  </t>
  </si>
  <si>
    <t xml:space="preserve">Классификация N 9 лет и мл. СОЛО  </t>
  </si>
  <si>
    <t xml:space="preserve">Баландина Анна, Соколов Алексей                             </t>
  </si>
  <si>
    <t xml:space="preserve">Классификация N 9 лет и мл. ПАРЫ  </t>
  </si>
  <si>
    <t xml:space="preserve">Классификация N 11 лет и мл. ПАРЫ  </t>
  </si>
  <si>
    <t xml:space="preserve">Классификация N 11 лет и мл. СОЛО  </t>
  </si>
  <si>
    <t xml:space="preserve">Сторогина Ольга, Сторогина Ольга                             </t>
  </si>
  <si>
    <t xml:space="preserve">Классификация N 12 лет и ст. ПАРЫ  </t>
  </si>
  <si>
    <t xml:space="preserve">Классификация N 12 лет и ст. СОЛО  </t>
  </si>
  <si>
    <t>5 лет и мл.  Кубок Ча-Ча-Ча СОЛО</t>
  </si>
  <si>
    <t>7 лет и мл.  Кубок Ча-Ча-Ча СОЛО</t>
  </si>
  <si>
    <t>9 лет и мл.  Кубок Ча-Ча-Ча СОЛО</t>
  </si>
  <si>
    <t xml:space="preserve">Кузнецова Яна, Набиуллина Аделя                             </t>
  </si>
  <si>
    <t>8-10</t>
  </si>
  <si>
    <t xml:space="preserve">Ижокина Арина                             </t>
  </si>
  <si>
    <t xml:space="preserve">Соколков Алексей, Соколков Алексей                             </t>
  </si>
  <si>
    <t xml:space="preserve">Макарова Дана, Радостева Ярослава                             </t>
  </si>
  <si>
    <t xml:space="preserve">Чернышев Виталий                             </t>
  </si>
  <si>
    <t>8-9</t>
  </si>
  <si>
    <t>10-12</t>
  </si>
  <si>
    <t>13-14</t>
  </si>
  <si>
    <t>15-16</t>
  </si>
  <si>
    <t>17-20</t>
  </si>
  <si>
    <t>21-24</t>
  </si>
  <si>
    <t>25-28</t>
  </si>
  <si>
    <t>9 лет и мл.  Кубок Ча-Ча-Ча ПАРЫ</t>
  </si>
  <si>
    <t xml:space="preserve">Ходос Дина                             </t>
  </si>
  <si>
    <t xml:space="preserve">Соколков Алексей, Баландина Анна                             </t>
  </si>
  <si>
    <t>9-10</t>
  </si>
  <si>
    <t>12-14</t>
  </si>
  <si>
    <t>10 лет и ст.  Кубок Ча-Ча-Ча СОЛО</t>
  </si>
  <si>
    <t>7 лет и мл.  Кубок Ча-Ча-Ча ПАРЫ</t>
  </si>
  <si>
    <t>10 лет и ст.  Кубок Фокстрота СОЛО</t>
  </si>
  <si>
    <t>7 лет и мл.  Кубок Джайва СОЛО</t>
  </si>
  <si>
    <t>9 лет и мл.  Кубок Джайва СОЛО</t>
  </si>
  <si>
    <t>10 лет и ст.  Кубок Джайва СОЛО</t>
  </si>
  <si>
    <t>10 лет и ст.  Кубок Пасодобля СОЛО</t>
  </si>
  <si>
    <t>5 лет и мл.  Кубок Польки СОЛО</t>
  </si>
  <si>
    <t>12-13</t>
  </si>
  <si>
    <t>7 лет и мл.  Кубок Польки СОЛО</t>
  </si>
  <si>
    <t>11-12</t>
  </si>
  <si>
    <t>14-17</t>
  </si>
  <si>
    <t>18-19</t>
  </si>
  <si>
    <t>20-21</t>
  </si>
  <si>
    <t>9 лет и мл.  Кубок Польки ПАРЫ</t>
  </si>
  <si>
    <t>9 лет и мл.  Кубок Польки СОЛО</t>
  </si>
  <si>
    <t>9-11</t>
  </si>
  <si>
    <t>7 лет и мл.  Кубок Польки ПАРЫ</t>
  </si>
  <si>
    <t>7 лет и мл.  Кубок Квикстепа СОЛО</t>
  </si>
  <si>
    <t>9 лет и мл.  Кубок Квикстепа СОЛО</t>
  </si>
  <si>
    <t>10 лет и ст.  Кубок Квикстепа СОЛО</t>
  </si>
  <si>
    <t>7 лет и мл.  Кубок Румбы СОЛО</t>
  </si>
  <si>
    <t>9 лет и мл.  Кубок Румбы СОЛО</t>
  </si>
  <si>
    <t>10 лет и ст.  Кубок Румбы СОЛО</t>
  </si>
  <si>
    <t>9 лет и мл.  Кубок Самбы СОЛО</t>
  </si>
  <si>
    <t>10 лет и ст.  Кубок Самбы СОЛО</t>
  </si>
  <si>
    <t>7 лет и мл.  Кубок Танго СОЛО</t>
  </si>
  <si>
    <t>9 лет и мл.  Кубок Танго СОЛО</t>
  </si>
  <si>
    <t>10 лет и ст.  Кубок Танго СОЛО</t>
  </si>
  <si>
    <t>9 лет и мл.  Кубок Венского Вальса СОЛО</t>
  </si>
  <si>
    <t>10 лет и ст.  Кубок Венского Вальса СОЛО</t>
  </si>
  <si>
    <t>5 лет и мл.  Кубок Вальса СОЛО</t>
  </si>
  <si>
    <t>7 лет и мл.  Кубок Вальса СОЛО</t>
  </si>
  <si>
    <t>7-10</t>
  </si>
  <si>
    <t>18-20</t>
  </si>
  <si>
    <t>9 лет и мл.  Кубок Вальса ПАРЫ</t>
  </si>
  <si>
    <t>9 лет и мл.  Кубок Вальса СОЛО</t>
  </si>
  <si>
    <t>10 лет и ст.  Кубок Вальса СОЛО</t>
  </si>
  <si>
    <t>7 лет и мл.  Кубок Вальса ПАРЫ</t>
  </si>
  <si>
    <t>N</t>
  </si>
  <si>
    <t>Q</t>
  </si>
  <si>
    <t>Взнос в НТЛ</t>
  </si>
  <si>
    <t>Q рейт</t>
  </si>
  <si>
    <t>Dancepride</t>
  </si>
  <si>
    <t>Adele Dance</t>
  </si>
  <si>
    <t>Dream Dance</t>
  </si>
  <si>
    <t>Flame Dance</t>
  </si>
  <si>
    <t>La danza magnifica</t>
  </si>
  <si>
    <t>Starlight Dance Club</t>
  </si>
  <si>
    <t>Брянск</t>
  </si>
  <si>
    <t>Москва</t>
  </si>
  <si>
    <t>Volkov Dance Studio</t>
  </si>
  <si>
    <t>Успенское</t>
  </si>
  <si>
    <t>Драйв</t>
  </si>
  <si>
    <t>Звезда</t>
  </si>
  <si>
    <t>Махаон</t>
  </si>
  <si>
    <t>Танго</t>
  </si>
  <si>
    <t>Танцстиль</t>
  </si>
  <si>
    <t>Николаев Савелий - Сазонова Анастасия</t>
  </si>
  <si>
    <t>Сергиенко Денис - Довгань Магдалина</t>
  </si>
  <si>
    <t>Данилов Михаил - Мостовая Маргарита</t>
  </si>
  <si>
    <t>Поплетеев Даниил - Штых Виктория</t>
  </si>
  <si>
    <t>Трактин Елисей - Ергина Екатерина</t>
  </si>
  <si>
    <t>Попов Иван - Нестерова Анастасия</t>
  </si>
  <si>
    <t>Халтурин Никита - Егиазарян Лили</t>
  </si>
  <si>
    <t>Сорокин Максим - Ефимова Виктория</t>
  </si>
  <si>
    <t>Зенин Михаил - Трактина Таисия</t>
  </si>
  <si>
    <t>Столбец4</t>
  </si>
  <si>
    <t>Зачет на E 9 и мл. Соло</t>
  </si>
  <si>
    <t>Румба</t>
  </si>
  <si>
    <t>Зачет на E 10 и ст. Соло</t>
  </si>
  <si>
    <t>Танго2</t>
  </si>
  <si>
    <t>Румба3</t>
  </si>
  <si>
    <t>Медленный Вальс</t>
  </si>
  <si>
    <t>Квикстеп</t>
  </si>
  <si>
    <t>Ча-Ча-Ча</t>
  </si>
  <si>
    <t>Джайв</t>
  </si>
  <si>
    <t>Зачет на N 7 и мл. Соло</t>
  </si>
  <si>
    <t>Химки</t>
  </si>
  <si>
    <t>Сыдыков Роман, Сыдыкова Юлия</t>
  </si>
  <si>
    <t>Умнов Николай, Умнова Татьяна</t>
  </si>
  <si>
    <t xml:space="preserve">Volkov Dance Studio </t>
  </si>
  <si>
    <t>Макарова Дана, Радостева Ярослава</t>
  </si>
  <si>
    <t>Кузнецова Яна</t>
  </si>
  <si>
    <t>Зачет на N 9 и мл. ПАРЫ</t>
  </si>
  <si>
    <t>Медленный Вальс2</t>
  </si>
  <si>
    <t>Квикстеп3</t>
  </si>
  <si>
    <t>Ча-Ча-Ча4</t>
  </si>
  <si>
    <t>Джайв5</t>
  </si>
  <si>
    <t>Зачет на N 9 и мл. Соло</t>
  </si>
  <si>
    <t>Медленный Вальс22</t>
  </si>
  <si>
    <t>Квикстеп33</t>
  </si>
  <si>
    <t>Ча-Ча-Ча44</t>
  </si>
  <si>
    <t>Джайв55</t>
  </si>
  <si>
    <t>Ходос Дина</t>
  </si>
  <si>
    <t>Стимул</t>
  </si>
  <si>
    <t>Голованов Илья, Коваленко Анастасия</t>
  </si>
  <si>
    <t>Зачет на N 10 и ст. ПАРЫ</t>
  </si>
  <si>
    <t>Медленный Вальс222</t>
  </si>
  <si>
    <t>Квикстеп333</t>
  </si>
  <si>
    <t>Ча-Ча-Ча444</t>
  </si>
  <si>
    <t>Джайв555</t>
  </si>
  <si>
    <t>Зачет на N 10 и ст. Соло</t>
  </si>
  <si>
    <t>Медленный Вальс2222</t>
  </si>
  <si>
    <t>Квикстеп3333</t>
  </si>
  <si>
    <t>Ча-Ча-Ча4444</t>
  </si>
  <si>
    <t>Джайв5555</t>
  </si>
  <si>
    <t>Сторогина Ольга</t>
  </si>
  <si>
    <t>Зачет ШБТ 7 и мл. ПАРЫ</t>
  </si>
  <si>
    <t>Вальс</t>
  </si>
  <si>
    <t>Ча-ча-ча2</t>
  </si>
  <si>
    <t>Полька</t>
  </si>
  <si>
    <t>Зачет ШБТ 7 и мл. Соло</t>
  </si>
  <si>
    <t>Вальс2</t>
  </si>
  <si>
    <t>Ча-ча-ча23</t>
  </si>
  <si>
    <t>Полька4</t>
  </si>
  <si>
    <t>Одинцово</t>
  </si>
  <si>
    <t>Чернышев Виталий</t>
  </si>
  <si>
    <t>Ижокина Арина</t>
  </si>
  <si>
    <t>Полька44</t>
  </si>
  <si>
    <t>Зачет ШБТ 9 и мл. ПАРЫ</t>
  </si>
  <si>
    <t>Вальс22</t>
  </si>
  <si>
    <t>Ча-ча-ча233</t>
  </si>
  <si>
    <t>Зачет ШБТ 9 и мл. Соло</t>
  </si>
  <si>
    <t>Вальс222</t>
  </si>
  <si>
    <t>Ча-ча-ча2333</t>
  </si>
  <si>
    <t>Полька444</t>
  </si>
  <si>
    <t>Соколков Алексей</t>
  </si>
  <si>
    <t>Полька4444</t>
  </si>
  <si>
    <t>Зачет ШБТ 10 и ст. ПАРЫ</t>
  </si>
  <si>
    <t>Вальс2222</t>
  </si>
  <si>
    <t>Ча-ча-ча23333</t>
  </si>
  <si>
    <t>Зачет ШБТ 10 и ст. Соло</t>
  </si>
  <si>
    <t>Вальс22222</t>
  </si>
  <si>
    <t>Ча-ча-ча233333</t>
  </si>
  <si>
    <t>Полька44444</t>
  </si>
  <si>
    <t>Яничкин Владимир - Бражник Полина</t>
  </si>
  <si>
    <t>Шестак Михаил - Потапова Мария</t>
  </si>
  <si>
    <t>Сорокин Олег - Попова София</t>
  </si>
  <si>
    <t>Ладыка Никита - Кривкина Екатерина</t>
  </si>
  <si>
    <t>Андриевский Виктор - Тамразян Милана</t>
  </si>
  <si>
    <t>Новокшонов Сергей - Ахмаджонзода Камилла</t>
  </si>
  <si>
    <t>Ласков Красимир - Долотова Виктория</t>
  </si>
  <si>
    <t>Михайлов Андрей - Орешина Варвара</t>
  </si>
  <si>
    <t>Бикмухаметов Тимур - Шурупова Арина</t>
  </si>
  <si>
    <t>Аввакумов Денис - Хохлова София</t>
  </si>
  <si>
    <t>Химорода Артем - Сторогина София</t>
  </si>
  <si>
    <t>Лукарелли Маттео - Осипова Риана</t>
  </si>
  <si>
    <t>Кузнецов Игнатий - Бурдина Полина</t>
  </si>
  <si>
    <t>Иванов Савелий - Климцова Юлия</t>
  </si>
  <si>
    <t>Алиев Магомед - Полякова Ника</t>
  </si>
  <si>
    <t>/</t>
  </si>
  <si>
    <t>m</t>
  </si>
  <si>
    <t>n</t>
  </si>
  <si>
    <t>Зачет на E 9 и мл. Соло Танго</t>
  </si>
  <si>
    <t>Зачет на E 9 и мл. Соло Румба</t>
  </si>
  <si>
    <t>Зачет на E 10 и ст. Соло Танго</t>
  </si>
  <si>
    <t>Зачет на E 10 и ст. Соло Румба</t>
  </si>
  <si>
    <t>Зачет на N 7 и мл. Соло Медленный Вальс</t>
  </si>
  <si>
    <t>Зачет на N 7 и мл. Соло Квикстеп</t>
  </si>
  <si>
    <t>Зачет на N 7 и мл. Соло Ча-Ча-Ча</t>
  </si>
  <si>
    <t>Зачет на N 7 и мл. Соло Джайв</t>
  </si>
  <si>
    <t>Зачет ШБТ 7 и мл. ПАРЫ Вальс</t>
  </si>
  <si>
    <t>Зачет ШБТ 7 и мл. ПАРЫ Полька</t>
  </si>
  <si>
    <t>Категория</t>
  </si>
  <si>
    <t>Зачет на N 9 и мл. ПАРЫ Медленный Вальс</t>
  </si>
  <si>
    <t>Зачет на N 9 и мл. ПАРЫ Квикстеп</t>
  </si>
  <si>
    <t>Зачет на N 9 и мл. ПАРЫ Ча-Ча-Ча</t>
  </si>
  <si>
    <t>Зачет на N 9 и мл. ПАРЫ Джайв</t>
  </si>
  <si>
    <t>Зачет на N 9 и мл. Соло Медленный Вальс</t>
  </si>
  <si>
    <t>Зачет на N 9 и мл. Соло Квикстеп</t>
  </si>
  <si>
    <t>Зачет на N 9 и мл. Соло Ча-Ча-Ча</t>
  </si>
  <si>
    <t>Зачет на N 9 и мл. Соло Джайв</t>
  </si>
  <si>
    <t>Зачет на N 10 и ст. ПАРЫ Медленный Вальс</t>
  </si>
  <si>
    <t>Зачет на N 10 и ст. ПАРЫ Квикстеп</t>
  </si>
  <si>
    <t>Зачет на N 10 и ст. ПАРЫ Ча-Ча-Ча</t>
  </si>
  <si>
    <t>Зачет на N 10 и ст. ПАРЫ Джайв</t>
  </si>
  <si>
    <t>Зачет на N 10 и ст. Соло Медленный Вальс</t>
  </si>
  <si>
    <t>Зачет на N 10 и ст. Соло Квикстеп</t>
  </si>
  <si>
    <t>Зачет на N 10 и ст. Соло Ча-Ча-Ча</t>
  </si>
  <si>
    <t>Зачет на N 10 и ст. Соло Джайв</t>
  </si>
  <si>
    <t>Зачет ШБТ 7 и мл. ПАРЫ Ча-ча-ча</t>
  </si>
  <si>
    <t>Зачет ШБТ 7 и мл. Соло Вальс</t>
  </si>
  <si>
    <t>Зачет ШБТ 7 и мл. Соло Ча-ча-ча</t>
  </si>
  <si>
    <t>Зачет ШБТ 7 и мл. Соло Полька</t>
  </si>
  <si>
    <t>Зачет ШБТ 9 и мл. ПАРЫ Вальс</t>
  </si>
  <si>
    <t>Зачет ШБТ 9 и мл. ПАРЫ Ча-ча-ча</t>
  </si>
  <si>
    <t>Зачет ШБТ 9 и мл. ПАРЫ Полька</t>
  </si>
  <si>
    <t>Зачет ШБТ 9 и мл. Соло Вальс</t>
  </si>
  <si>
    <t>Зачет ШБТ 9 и мл. СолоЧа-ча-ча</t>
  </si>
  <si>
    <t>Зачет ШБТ 9 и мл. Соло Полька</t>
  </si>
  <si>
    <t>Зачет ШБТ 10 и ст. ПАРЫ Вальс</t>
  </si>
  <si>
    <t>Зачет ШБТ 10 и ст. ПАРЫ Ча-ча-ча</t>
  </si>
  <si>
    <t>Зачет ШБТ 10 и ст. ПАРЫ Полька</t>
  </si>
  <si>
    <t>Зачет ШБТ 10 и ст. Соло Вальс</t>
  </si>
  <si>
    <t>Зачет ШБТ 10 и ст. Соло Ча-ча-ча</t>
  </si>
  <si>
    <t>Зачет ШБТ 10 и ст. Соло Полька</t>
  </si>
  <si>
    <t>02.12.2018 Официальный зачетный турнир НТЛ среди школ танца  "LDM CUP"                                                  ТЗ "Барон", Дмитровское ш., 157, стр.12</t>
  </si>
  <si>
    <t>Как распечатать вклейку?</t>
  </si>
  <si>
    <t>1.</t>
  </si>
  <si>
    <t>2.</t>
  </si>
  <si>
    <t>Используйте фильтр значений в поле В4, оставив все ненулевые значения</t>
  </si>
  <si>
    <t>3.</t>
  </si>
  <si>
    <t>Напечатайте лист 1</t>
  </si>
  <si>
    <t>Введите номер участника в поле выше</t>
  </si>
  <si>
    <t>Новокшонов Сергей</t>
  </si>
  <si>
    <t>Омельченко Каролина</t>
  </si>
  <si>
    <t>Глебова Анастасия</t>
  </si>
  <si>
    <t>Рабуха Варвара</t>
  </si>
  <si>
    <t>Калачева Софья</t>
  </si>
  <si>
    <t>Вовченко Юлия</t>
  </si>
  <si>
    <t>Татаурова Мария</t>
  </si>
  <si>
    <t>Лавринова Вероника</t>
  </si>
  <si>
    <t>Нестерова Мария</t>
  </si>
  <si>
    <t>Ефимова Виктория</t>
  </si>
  <si>
    <t>Матюхина Полина</t>
  </si>
  <si>
    <t>Бражник Полина</t>
  </si>
  <si>
    <t>Кораблинова Анастасия</t>
  </si>
  <si>
    <t>Ушмодина Ирина</t>
  </si>
  <si>
    <t>Базылева Таисия</t>
  </si>
  <si>
    <t>Наливаева Екатерина</t>
  </si>
  <si>
    <t>Нэборока Анастасия</t>
  </si>
  <si>
    <t>Рудь Виктория</t>
  </si>
  <si>
    <t>Середкина Дарья</t>
  </si>
  <si>
    <t>Тамразян Милана</t>
  </si>
  <si>
    <t>Шамбулина Мария</t>
  </si>
  <si>
    <t>Антонова Юлия</t>
  </si>
  <si>
    <t>Ергина Екатерина</t>
  </si>
  <si>
    <t>Караулан Амелия</t>
  </si>
  <si>
    <t>Клюева Элина</t>
  </si>
  <si>
    <t>Попова София</t>
  </si>
  <si>
    <t>Шестак Михаил</t>
  </si>
  <si>
    <t>Басова Валерия</t>
  </si>
  <si>
    <t>Поливалова Вероника</t>
  </si>
  <si>
    <t>Потапова Мария</t>
  </si>
  <si>
    <t>Родина Дарья</t>
  </si>
  <si>
    <t>Егиазарян Лили</t>
  </si>
  <si>
    <t>Кривкина Екатерина</t>
  </si>
  <si>
    <t>Муравьева Надежда</t>
  </si>
  <si>
    <t>Петросян Виктория</t>
  </si>
  <si>
    <t>Ужакина Яна</t>
  </si>
  <si>
    <t>Четыркина Дарья</t>
  </si>
  <si>
    <t>Авадеева Гавриэла</t>
  </si>
  <si>
    <t>Бабкина Алина</t>
  </si>
  <si>
    <t>Балакин Глеб</t>
  </si>
  <si>
    <t>Басова Милослава</t>
  </si>
  <si>
    <t>Брюлина Дария</t>
  </si>
  <si>
    <t>Булавина Екатерина</t>
  </si>
  <si>
    <t>Власова Алексия</t>
  </si>
  <si>
    <t>Головко Александра</t>
  </si>
  <si>
    <t>Гуськова Елена</t>
  </si>
  <si>
    <t>Загорская Вера</t>
  </si>
  <si>
    <t>Иванова Елизавета</t>
  </si>
  <si>
    <t>Крылова Мария</t>
  </si>
  <si>
    <t>Литвякова Валерия</t>
  </si>
  <si>
    <t>Маслянкина Ксения</t>
  </si>
  <si>
    <t>Минасова Милана</t>
  </si>
  <si>
    <t>Родникова Вера</t>
  </si>
  <si>
    <t>Романенко Виктория</t>
  </si>
  <si>
    <t>Савельева Василиса</t>
  </si>
  <si>
    <t>Сотская Виолетта</t>
  </si>
  <si>
    <t>Терехович Милена</t>
  </si>
  <si>
    <t>Чистухина Александра</t>
  </si>
  <si>
    <t>Чистухина Василиса</t>
  </si>
  <si>
    <t>Шабаева София</t>
  </si>
  <si>
    <t>Александрова Надежда</t>
  </si>
  <si>
    <t>Султанова Амина</t>
  </si>
  <si>
    <t>Санников Денис</t>
  </si>
  <si>
    <t>Наумова Виктория</t>
  </si>
  <si>
    <t>Глушенкова Ольга</t>
  </si>
  <si>
    <t>Бурдина Полина</t>
  </si>
  <si>
    <t>Кузнецов Игнатий</t>
  </si>
  <si>
    <t>Витчевская Василиса</t>
  </si>
  <si>
    <t>Ставцева Алиса</t>
  </si>
  <si>
    <t>Клубы</t>
  </si>
  <si>
    <t>R</t>
  </si>
  <si>
    <t>S</t>
  </si>
  <si>
    <t>Сыдыковы Роман и Юлия</t>
  </si>
  <si>
    <t>Филичкин Иван</t>
  </si>
  <si>
    <t>Умновы Николай и Татьяна</t>
  </si>
  <si>
    <t>Сторогина Ольга, Соколков Алексей</t>
  </si>
  <si>
    <t>Верлан Арина</t>
  </si>
  <si>
    <t>Пронина Виктория</t>
  </si>
  <si>
    <t>Волкова Капитолина</t>
  </si>
  <si>
    <t>Харькова Полина</t>
  </si>
  <si>
    <t>Раца Анастасия</t>
  </si>
  <si>
    <t>Кравченко Юлия</t>
  </si>
  <si>
    <t>Климова София</t>
  </si>
  <si>
    <t>Кениг Елена</t>
  </si>
  <si>
    <t>Бушухина Вера</t>
  </si>
  <si>
    <t>Долотова Виктория</t>
  </si>
  <si>
    <t>Чуркина Варвара</t>
  </si>
  <si>
    <t>Малахова Ксения</t>
  </si>
  <si>
    <t>Абгарян Мари</t>
  </si>
  <si>
    <t>Ахмаджонзода Камилла</t>
  </si>
  <si>
    <t>Андреев Никита</t>
  </si>
  <si>
    <t>Потапова Вероника</t>
  </si>
  <si>
    <t>Килькинова Маргарита</t>
  </si>
  <si>
    <t>Турсунова Варвара</t>
  </si>
  <si>
    <t>Серенок Алина</t>
  </si>
  <si>
    <t>Франчук Арина</t>
  </si>
  <si>
    <t>Шаломова Анна</t>
  </si>
  <si>
    <t>Абраменкова Ульяна</t>
  </si>
  <si>
    <t>Полуянова Алиса</t>
  </si>
  <si>
    <t>Зимин Михаил</t>
  </si>
  <si>
    <t>Хохлова София</t>
  </si>
  <si>
    <t>Аввакумов Денис</t>
  </si>
  <si>
    <t>Лебедева Анастасия</t>
  </si>
  <si>
    <t>Муханова Мария</t>
  </si>
  <si>
    <t>Николаева Алиса</t>
  </si>
  <si>
    <t>Жабагинова София</t>
  </si>
  <si>
    <t>Бауэр Кира</t>
  </si>
  <si>
    <t>Подмошина Мария</t>
  </si>
  <si>
    <t>Орешина Варвара</t>
  </si>
  <si>
    <t>Шакирзянова Елизавета</t>
  </si>
  <si>
    <t>Бикмухаметов Тимур</t>
  </si>
  <si>
    <t>Шурупова Арина</t>
  </si>
  <si>
    <t>Пожидаев Александр</t>
  </si>
  <si>
    <t>Михайлов Андрей</t>
  </si>
  <si>
    <t>Михайлова Светлана</t>
  </si>
  <si>
    <t>Разина Мария</t>
  </si>
  <si>
    <t>Догаева Олеся</t>
  </si>
  <si>
    <t>Чугаев Максим</t>
  </si>
  <si>
    <t>Ваулин Михаил</t>
  </si>
  <si>
    <t>Ваулин Александр</t>
  </si>
  <si>
    <t>Мурашкина Алёна</t>
  </si>
  <si>
    <t>Калуга Ксения</t>
  </si>
  <si>
    <t>Ковалёва Маргарита</t>
  </si>
  <si>
    <t>Тетюнина Алиса</t>
  </si>
  <si>
    <t>Конькова Василиса</t>
  </si>
  <si>
    <t>Паклина Екатерина</t>
  </si>
  <si>
    <t>Петренко Дарья</t>
  </si>
  <si>
    <t>Прудников Илья</t>
  </si>
  <si>
    <t>Евграфова Дарья</t>
  </si>
  <si>
    <t>Шеховцова Екатерина</t>
  </si>
  <si>
    <t>Колосова Василиса</t>
  </si>
  <si>
    <t>Чугунова София</t>
  </si>
  <si>
    <t>Минаева Мария</t>
  </si>
  <si>
    <t>Сыдыкова Аяна</t>
  </si>
  <si>
    <t>Пронина Мария</t>
  </si>
  <si>
    <t>Царенкова Фая</t>
  </si>
  <si>
    <t>Васильева София</t>
  </si>
  <si>
    <t>Потороча Евгения</t>
  </si>
  <si>
    <t>Лупина Виолетта</t>
  </si>
  <si>
    <t>Царенкова Майя</t>
  </si>
  <si>
    <t>Степанова Ульяна</t>
  </si>
  <si>
    <t>Курьянинова Вероника</t>
  </si>
  <si>
    <t>Вакарчук Валерия</t>
  </si>
  <si>
    <t>Степанова Таисия</t>
  </si>
  <si>
    <t>Беззубкина Елизавета</t>
  </si>
  <si>
    <t>Благова Майя</t>
  </si>
  <si>
    <t>Широкова Дарья</t>
  </si>
  <si>
    <t>Полякова Ника</t>
  </si>
  <si>
    <t>Алиев Магомед</t>
  </si>
  <si>
    <t>Иванов Савелий</t>
  </si>
  <si>
    <t>Климцова Юлия</t>
  </si>
  <si>
    <t>Белецкая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</si>
</sst>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7" applyNumberFormat="0" applyAlignment="0" applyProtection="0"/>
    <xf numFmtId="0" fontId="9" fillId="20" borderId="8" applyNumberFormat="0" applyAlignment="0" applyProtection="0"/>
    <xf numFmtId="0" fontId="10" fillId="20" borderId="7" applyNumberFormat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23" borderId="14" applyNumberFormat="0" applyFont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62">
    <xf numFmtId="0" fontId="0" fillId="0" borderId="0" xfId="0"/>
    <xf numFmtId="0" fontId="2" fillId="0" borderId="3" xfId="0" applyFont="1" applyFill="1" applyBorder="1"/>
    <xf numFmtId="0" fontId="2" fillId="0" borderId="1" xfId="0" applyFont="1" applyFill="1" applyBorder="1"/>
    <xf numFmtId="0" fontId="24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4" fillId="0" borderId="0" xfId="1" applyFont="1" applyFill="1"/>
    <xf numFmtId="0" fontId="1" fillId="0" borderId="0" xfId="1" applyFill="1"/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/>
    <xf numFmtId="0" fontId="2" fillId="0" borderId="1" xfId="0" applyFont="1" applyFill="1" applyBorder="1" applyAlignment="1">
      <alignment textRotation="90"/>
    </xf>
    <xf numFmtId="0" fontId="0" fillId="0" borderId="1" xfId="0" applyFill="1" applyBorder="1" applyAlignment="1" applyProtection="1">
      <alignment horizontal="right" textRotation="90"/>
      <protection hidden="1"/>
    </xf>
    <xf numFmtId="0" fontId="2" fillId="0" borderId="2" xfId="0" applyFont="1" applyFill="1" applyBorder="1" applyAlignment="1">
      <alignment textRotation="90"/>
    </xf>
    <xf numFmtId="0" fontId="0" fillId="0" borderId="0" xfId="0" applyFill="1" applyAlignment="1" applyProtection="1">
      <alignment horizontal="right" textRotation="90"/>
      <protection hidden="1"/>
    </xf>
    <xf numFmtId="0" fontId="0" fillId="0" borderId="0" xfId="0" applyFill="1" applyAlignment="1">
      <alignment textRotation="90"/>
    </xf>
    <xf numFmtId="0" fontId="24" fillId="0" borderId="2" xfId="0" applyFont="1" applyFill="1" applyBorder="1" applyAlignment="1">
      <alignment textRotation="90"/>
    </xf>
    <xf numFmtId="0" fontId="2" fillId="0" borderId="0" xfId="0" applyFont="1" applyFill="1" applyAlignment="1">
      <alignment textRotation="90"/>
    </xf>
    <xf numFmtId="0" fontId="24" fillId="0" borderId="2" xfId="0" applyFont="1" applyFill="1" applyBorder="1"/>
    <xf numFmtId="0" fontId="0" fillId="0" borderId="1" xfId="0" applyFill="1" applyBorder="1"/>
    <xf numFmtId="164" fontId="0" fillId="0" borderId="1" xfId="0" applyNumberFormat="1" applyFill="1" applyBorder="1" applyAlignment="1" applyProtection="1">
      <alignment horizontal="left" wrapText="1"/>
      <protection hidden="1"/>
    </xf>
    <xf numFmtId="164" fontId="0" fillId="0" borderId="1" xfId="0" applyNumberForma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5" xfId="0" applyFont="1" applyFill="1" applyBorder="1"/>
    <xf numFmtId="0" fontId="2" fillId="0" borderId="1" xfId="0" quotePrefix="1" applyFont="1" applyFill="1" applyBorder="1"/>
    <xf numFmtId="0" fontId="0" fillId="0" borderId="6" xfId="0" applyFill="1" applyBorder="1"/>
    <xf numFmtId="0" fontId="24" fillId="0" borderId="6" xfId="0" applyFont="1" applyFill="1" applyBorder="1"/>
    <xf numFmtId="1" fontId="0" fillId="0" borderId="1" xfId="0" applyNumberFormat="1" applyFill="1" applyBorder="1" applyAlignment="1" applyProtection="1">
      <alignment horizontal="right"/>
      <protection hidden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0" fontId="30" fillId="0" borderId="0" xfId="0" applyFont="1" applyBorder="1"/>
    <xf numFmtId="0" fontId="25" fillId="0" borderId="0" xfId="0" applyFont="1" applyBorder="1"/>
    <xf numFmtId="0" fontId="25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>
      <alignment horizontal="left"/>
    </xf>
    <xf numFmtId="14" fontId="25" fillId="0" borderId="0" xfId="0" applyNumberFormat="1" applyFont="1" applyFill="1" applyAlignment="1">
      <alignment horizontal="center" vertical="center" wrapText="1"/>
    </xf>
    <xf numFmtId="14" fontId="25" fillId="0" borderId="0" xfId="0" applyNumberFormat="1" applyFont="1" applyFill="1" applyAlignment="1">
      <alignment horizontal="right" vertical="center" wrapText="1"/>
    </xf>
    <xf numFmtId="14" fontId="25" fillId="0" borderId="0" xfId="0" applyNumberFormat="1" applyFont="1" applyFill="1" applyAlignment="1">
      <alignment horizontal="left" vertical="center" wrapText="1"/>
    </xf>
    <xf numFmtId="14" fontId="28" fillId="0" borderId="0" xfId="0" applyNumberFormat="1" applyFont="1" applyFill="1" applyAlignment="1">
      <alignment horizontal="left" vertical="center" wrapText="1"/>
    </xf>
    <xf numFmtId="14" fontId="30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right"/>
    </xf>
    <xf numFmtId="0" fontId="25" fillId="24" borderId="0" xfId="0" applyFont="1" applyFill="1" applyAlignment="1">
      <alignment horizontal="center" vertical="center"/>
    </xf>
    <xf numFmtId="14" fontId="25" fillId="25" borderId="0" xfId="0" applyNumberFormat="1" applyFont="1" applyFill="1" applyAlignment="1">
      <alignment horizontal="left" vertical="center" wrapText="1"/>
    </xf>
    <xf numFmtId="14" fontId="27" fillId="0" borderId="0" xfId="0" applyNumberFormat="1" applyFont="1" applyFill="1" applyAlignment="1">
      <alignment horizontal="right" vertical="center" wrapText="1"/>
    </xf>
    <xf numFmtId="0" fontId="27" fillId="0" borderId="0" xfId="0" applyNumberFormat="1" applyFont="1" applyFill="1" applyAlignment="1">
      <alignment horizontal="left" vertical="center" wrapText="1"/>
    </xf>
    <xf numFmtId="14" fontId="29" fillId="0" borderId="0" xfId="0" applyNumberFormat="1" applyFont="1" applyFill="1" applyAlignment="1">
      <alignment horizontal="left" vertical="center" wrapText="1"/>
    </xf>
    <xf numFmtId="0" fontId="2" fillId="24" borderId="0" xfId="0" applyFont="1" applyFill="1"/>
    <xf numFmtId="0" fontId="2" fillId="24" borderId="2" xfId="0" applyFont="1" applyFill="1" applyBorder="1" applyAlignment="1">
      <alignment textRotation="90"/>
    </xf>
    <xf numFmtId="0" fontId="2" fillId="24" borderId="1" xfId="0" applyFont="1" applyFill="1" applyBorder="1"/>
    <xf numFmtId="0" fontId="2" fillId="24" borderId="6" xfId="0" applyFont="1" applyFill="1" applyBorder="1"/>
    <xf numFmtId="0" fontId="31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1" xfId="0" applyNumberFormat="1" applyFont="1" applyFill="1" applyBorder="1"/>
    <xf numFmtId="0" fontId="0" fillId="0" borderId="0" xfId="0" applyBorder="1"/>
    <xf numFmtId="0" fontId="2" fillId="0" borderId="0" xfId="0" applyFont="1" applyFill="1" applyBorder="1"/>
  </cellXfs>
  <cellStyles count="4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3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1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8:EG177" totalsRowShown="0" headerRowDxfId="151" dataDxfId="149" headerRowBorderDxfId="150" tableBorderDxfId="148" totalsRowBorderDxfId="147">
  <autoFilter ref="A8:EG177"/>
  <sortState ref="A9:EG187">
    <sortCondition ref="D8:D187"/>
  </sortState>
  <tableColumns count="137">
    <tableColumn id="1" name="№" dataDxfId="146"/>
    <tableColumn id="2" name="Фамилия Имя Солиста или Пары" dataDxfId="145"/>
    <tableColumn id="3" name="Дата рождения" dataDxfId="2"/>
    <tableColumn id="4" name="Клуб" dataDxfId="144"/>
    <tableColumn id="5" name="Город" dataDxfId="143"/>
    <tableColumn id="6" name="Руководители" dataDxfId="142"/>
    <tableColumn id="7" name="LDM CUP CH 11 лет и мл. СОЛО  " dataDxfId="141"/>
    <tableColumn id="8" name="LDM CUP CH 12 лет и ст. СОЛО  " dataDxfId="140"/>
    <tableColumn id="9" name="LDM CUP J 11 лет и мл. СОЛО  " dataDxfId="139"/>
    <tableColumn id="10" name="LDM CUP J 12 лет и ст. СОЛО  " dataDxfId="138"/>
    <tableColumn id="11" name="LDM CUP Q 11 лет и мл. СОЛО  " dataDxfId="137"/>
    <tableColumn id="12" name="LDM CUP Q 12 лет и ст. СОЛО  " dataDxfId="136"/>
    <tableColumn id="13" name="LDM CUP R 11 лет и мл. СОЛО  " dataDxfId="135"/>
    <tableColumn id="14" name="LDM CUP T 11 лет и мл. СОЛО  " dataDxfId="134"/>
    <tableColumn id="15" name="LDM CUP W 11 лет и мл. СОЛО  " dataDxfId="133"/>
    <tableColumn id="16" name="LDM CUP W 12 лет и ст. СОЛО  " dataDxfId="132"/>
    <tableColumn id="17" name="LDM Latin Cup (CH+J) 9 лет и мл. ПАРЫ  " dataDxfId="131"/>
    <tableColumn id="18" name="LDM Latin Cup (CH+J) 9 лет и мл. СОЛО  " dataDxfId="130"/>
    <tableColumn id="19" name="LDM Latin Cup (CH+J) 11 лет и мл. ПАРЫ  " dataDxfId="129"/>
    <tableColumn id="20" name="LDM Standard Cup (W+Q)  9 лет и мл. СОЛО  " dataDxfId="128"/>
    <tableColumn id="21" name="LDM Standard Cup (W+Q) 9 лет и мл. ПАРЫ  " dataDxfId="127"/>
    <tableColumn id="22" name="LDM Standard Cup (W+Q) 11 лет и мл. ПАРЫ  " dataDxfId="126"/>
    <tableColumn id="23" name="LDM Super Cup (CH+PL) 7 лет и мл. ПАРЫ  " dataDxfId="125"/>
    <tableColumn id="24" name="LDM Super Cup (W+CH) 7 лет и мл. ПАРЫ  " dataDxfId="124"/>
    <tableColumn id="25" name="LDM Super Cup (W+CH+Pl) 7 лет и мл. СОЛО  " dataDxfId="123"/>
    <tableColumn id="26" name="LDM Super Cup (W+Q+CH+J) 7 лет и мл. ПАРЫ  " dataDxfId="122"/>
    <tableColumn id="27" name="LDM Super Cup (W+Q+CH+J) 7 лет и мл. СОЛО  " dataDxfId="121"/>
    <tableColumn id="28" name="LDM Super Cup (W+Q+CH+J) 9 лет и мл. ПАРЫ  " dataDxfId="120"/>
    <tableColumn id="29" name="LDM Super Cup (W+Q+CH+J) 9 лет и мл. СОЛО  " dataDxfId="119"/>
    <tableColumn id="30" name="LDM Superman Cup (W+CH+Pl) 7 лет и мл. СОЛО Мальчики  " dataDxfId="118"/>
    <tableColumn id="31" name="LDM Superman Cup (W+Q+CH+J) 10 лет и ст. СОЛО Мальчики  " dataDxfId="117"/>
    <tableColumn id="32" name="Классификация E 9 лет и мл. СОЛО  " dataDxfId="19"/>
    <tableColumn id="33" name="Классификация E 9 лет и мл. ПАРЫ  " dataDxfId="18"/>
    <tableColumn id="34" name="Классификация E 11 лет и мл. ПАРЫ  " dataDxfId="17"/>
    <tableColumn id="35" name="Классификация E 11 лет и мл. СОЛО  " dataDxfId="16"/>
    <tableColumn id="36" name="Классификация E 12 лет и ст. ПАРЫ  " dataDxfId="15"/>
    <tableColumn id="37" name="Классификация E 12 лет и ст. СОЛО  " dataDxfId="14"/>
    <tableColumn id="38" name="Классификация N 9 лет и мл. СОЛО  " dataDxfId="13"/>
    <tableColumn id="39" name="Классификация N 9 лет и мл. ПАРЫ  " dataDxfId="12"/>
    <tableColumn id="40" name="Классификация N 11 лет и мл. ПАРЫ  " dataDxfId="11"/>
    <tableColumn id="41" name="Классификация N 11 лет и мл. СОЛО  " dataDxfId="10"/>
    <tableColumn id="42" name="Классификация N 12 лет и ст. ПАРЫ  " dataDxfId="9"/>
    <tableColumn id="43" name="Классификация N 12 лет и ст. СОЛО  " dataDxfId="8"/>
    <tableColumn id="44" name="5 лет и мл.  Кубок Ча-Ча-Ча СОЛО" dataDxfId="116"/>
    <tableColumn id="45" name="7 лет и мл.  Кубок Ча-Ча-Ча СОЛО" dataDxfId="115"/>
    <tableColumn id="46" name="9 лет и мл.  Кубок Ча-Ча-Ча ПАРЫ" dataDxfId="114"/>
    <tableColumn id="47" name="9 лет и мл.  Кубок Ча-Ча-Ча СОЛО" dataDxfId="113"/>
    <tableColumn id="48" name="10 лет и ст.  Кубок Ча-Ча-Ча СОЛО" dataDxfId="112"/>
    <tableColumn id="49" name="7 лет и мл.  Кубок Ча-Ча-Ча ПАРЫ" dataDxfId="111"/>
    <tableColumn id="50" name="10 лет и ст.  Кубок Фокстрота СОЛО" dataDxfId="110"/>
    <tableColumn id="51" name="7 лет и мл.  Кубок Джайва СОЛО" dataDxfId="109"/>
    <tableColumn id="52" name="9 лет и мл.  Кубок Джайва СОЛО" dataDxfId="108"/>
    <tableColumn id="53" name="10 лет и ст.  Кубок Джайва СОЛО" dataDxfId="107"/>
    <tableColumn id="54" name="10 лет и ст.  Кубок Пасодобля СОЛО" dataDxfId="106"/>
    <tableColumn id="55" name="5 лет и мл.  Кубок Польки СОЛО" dataDxfId="105"/>
    <tableColumn id="56" name="7 лет и мл.  Кубок Польки СОЛО" dataDxfId="104"/>
    <tableColumn id="57" name="9 лет и мл.  Кубок Польки ПАРЫ" dataDxfId="103"/>
    <tableColumn id="58" name="9 лет и мл.  Кубок Польки СОЛО" dataDxfId="102"/>
    <tableColumn id="59" name="7 лет и мл.  Кубок Польки ПАРЫ" dataDxfId="101"/>
    <tableColumn id="60" name="7 лет и мл.  Кубок Квикстепа СОЛО" dataDxfId="100"/>
    <tableColumn id="61" name="9 лет и мл.  Кубок Квикстепа СОЛО" dataDxfId="99"/>
    <tableColumn id="62" name="10 лет и ст.  Кубок Квикстепа СОЛО" dataDxfId="98"/>
    <tableColumn id="63" name="7 лет и мл.  Кубок Румбы СОЛО" dataDxfId="97"/>
    <tableColumn id="64" name="9 лет и мл.  Кубок Румбы СОЛО" dataDxfId="96"/>
    <tableColumn id="65" name="10 лет и ст.  Кубок Румбы СОЛО" dataDxfId="95"/>
    <tableColumn id="66" name="9 лет и мл.  Кубок Самбы СОЛО" dataDxfId="94"/>
    <tableColumn id="67" name="10 лет и ст.  Кубок Самбы СОЛО" dataDxfId="93"/>
    <tableColumn id="68" name="7 лет и мл.  Кубок Танго СОЛО" dataDxfId="92"/>
    <tableColumn id="69" name="9 лет и мл.  Кубок Танго СОЛО" dataDxfId="91"/>
    <tableColumn id="70" name="10 лет и ст.  Кубок Танго СОЛО" dataDxfId="90"/>
    <tableColumn id="71" name="9 лет и мл.  Кубок Венского Вальса СОЛО" dataDxfId="89"/>
    <tableColumn id="72" name="10 лет и ст.  Кубок Венского Вальса СОЛО" dataDxfId="88"/>
    <tableColumn id="73" name="5 лет и мл.  Кубок Вальса СОЛО" dataDxfId="87"/>
    <tableColumn id="74" name="7 лет и мл.  Кубок Вальса СОЛО" dataDxfId="86"/>
    <tableColumn id="75" name="9 лет и мл.  Кубок Вальса ПАРЫ" dataDxfId="85"/>
    <tableColumn id="76" name="9 лет и мл.  Кубок Вальса СОЛО" dataDxfId="84"/>
    <tableColumn id="77" name="10 лет и ст.  Кубок Вальса СОЛО" dataDxfId="83"/>
    <tableColumn id="78" name="7 лет и мл.  Кубок Вальса ПАРЫ" dataDxfId="82"/>
    <tableColumn id="90" name="Зачет на E 9 и мл. Соло" dataDxfId="81"/>
    <tableColumn id="96" name="Танго" dataDxfId="80"/>
    <tableColumn id="97" name="Румба" dataDxfId="79"/>
    <tableColumn id="98" name="Зачет на E 10 и ст. Соло" dataDxfId="78"/>
    <tableColumn id="99" name="Танго2" dataDxfId="77"/>
    <tableColumn id="100" name="Румба3" dataDxfId="76"/>
    <tableColumn id="101" name="Зачет на N 7 и мл. Соло" dataDxfId="75"/>
    <tableColumn id="93" name="Медленный Вальс" dataDxfId="74"/>
    <tableColumn id="94" name="Квикстеп" dataDxfId="73"/>
    <tableColumn id="95" name="Ча-Ча-Ча" dataDxfId="72"/>
    <tableColumn id="91" name="Джайв" dataDxfId="71"/>
    <tableColumn id="108" name="Зачет на N 9 и мл. ПАРЫ" dataDxfId="70"/>
    <tableColumn id="109" name="Медленный Вальс2" dataDxfId="69"/>
    <tableColumn id="110" name="Квикстеп3" dataDxfId="68"/>
    <tableColumn id="111" name="Ча-Ча-Ча4" dataDxfId="67"/>
    <tableColumn id="112" name="Джайв5" dataDxfId="66"/>
    <tableColumn id="113" name="Зачет на N 9 и мл. Соло" dataDxfId="65"/>
    <tableColumn id="114" name="Медленный Вальс22" dataDxfId="64"/>
    <tableColumn id="115" name="Квикстеп33" dataDxfId="63"/>
    <tableColumn id="104" name="Ча-Ча-Ча44" dataDxfId="62"/>
    <tableColumn id="105" name="Джайв55" dataDxfId="61"/>
    <tableColumn id="106" name="Зачет на N 10 и ст. ПАРЫ" dataDxfId="60"/>
    <tableColumn id="121" name="Медленный Вальс222" dataDxfId="59"/>
    <tableColumn id="122" name="Квикстеп333" dataDxfId="58"/>
    <tableColumn id="123" name="Ча-Ча-Ча444" dataDxfId="57"/>
    <tableColumn id="124" name="Джайв555" dataDxfId="56"/>
    <tableColumn id="125" name="Зачет на N 10 и ст. Соло" dataDxfId="55"/>
    <tableColumn id="126" name="Медленный Вальс2222" dataDxfId="54"/>
    <tableColumn id="127" name="Квикстеп3333" dataDxfId="53"/>
    <tableColumn id="128" name="Ча-Ча-Ча4444" dataDxfId="52"/>
    <tableColumn id="129" name="Джайв5555" dataDxfId="51"/>
    <tableColumn id="130" name="Зачет ШБТ 7 и мл. ПАРЫ" dataDxfId="50"/>
    <tableColumn id="116" name="Вальс" dataDxfId="49"/>
    <tableColumn id="117" name="Ча-ча-ча2" dataDxfId="48"/>
    <tableColumn id="118" name="Полька" dataDxfId="47"/>
    <tableColumn id="119" name="Зачет ШБТ 7 и мл. Соло" dataDxfId="46"/>
    <tableColumn id="120" name="Вальс2" dataDxfId="45"/>
    <tableColumn id="107" name="Ча-ча-ча23" dataDxfId="44"/>
    <tableColumn id="102" name="Полька4" dataDxfId="43"/>
    <tableColumn id="134" name="Зачет ШБТ 9 и мл. ПАРЫ" dataDxfId="42"/>
    <tableColumn id="135" name="Вальс22" dataDxfId="41"/>
    <tableColumn id="136" name="Ча-ча-ча233" dataDxfId="40"/>
    <tableColumn id="137" name="Полька44" dataDxfId="39"/>
    <tableColumn id="138" name="Зачет ШБТ 9 и мл. Соло" dataDxfId="38"/>
    <tableColumn id="139" name="Вальс222" dataDxfId="37"/>
    <tableColumn id="131" name="Ча-ча-ча2333" dataDxfId="36"/>
    <tableColumn id="132" name="Полька444" dataDxfId="35"/>
    <tableColumn id="144" name="Зачет ШБТ 10 и ст. ПАРЫ" dataDxfId="34"/>
    <tableColumn id="145" name="Вальс2222" dataDxfId="33"/>
    <tableColumn id="146" name="Ча-ча-ча23333" dataDxfId="32"/>
    <tableColumn id="147" name="Полька4444" dataDxfId="31"/>
    <tableColumn id="148" name="Зачет ШБТ 10 и ст. Соло" dataDxfId="30"/>
    <tableColumn id="149" name="Вальс22222" dataDxfId="29"/>
    <tableColumn id="150" name="Ча-ча-ча233333" dataDxfId="28"/>
    <tableColumn id="151" name="Полька44444" dataDxfId="27"/>
    <tableColumn id="79" name="N" dataDxfId="26"/>
    <tableColumn id="80" name="Q" dataDxfId="20"/>
    <tableColumn id="81" name="Взнос в НТЛ" dataDxfId="25"/>
    <tableColumn id="82" name="Q рейт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242" displayName="Таблица242" ref="A1:F14" totalsRowShown="0">
  <autoFilter ref="A1:F14"/>
  <sortState ref="A2:F11">
    <sortCondition ref="A1:A11"/>
  </sortState>
  <tableColumns count="6">
    <tableColumn id="1" name="Клубы"/>
    <tableColumn id="2" name="Руководители"/>
    <tableColumn id="3" name="N" dataDxfId="6"/>
    <tableColumn id="4" name="R" dataDxfId="5">
      <calculatedColumnFormula>PRODUCT(C2,100/SUM(Таблица242[N]))</calculatedColumnFormula>
    </tableColumn>
    <tableColumn id="5" name="Q" dataDxfId="4"/>
    <tableColumn id="6" name="S" dataDxfId="3">
      <calculatedColumnFormula>SUM(Таблица242[[#This Row],[N]:[Q]])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4:D118" totalsRowShown="0">
  <autoFilter ref="A4:D118">
    <filterColumn colId="1">
      <filters>
        <filter val="1"/>
        <filter val="2"/>
      </filters>
    </filterColumn>
  </autoFilter>
  <tableColumns count="4">
    <tableColumn id="1" name="Категория" dataDxfId="24"/>
    <tableColumn id="3" name="m" dataDxfId="23"/>
    <tableColumn id="4" name="Столбец4" dataDxfId="22"/>
    <tableColumn id="5" name="n" dataDxfId="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-umnov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77"/>
  <sheetViews>
    <sheetView zoomScale="80" zoomScaleNormal="80" workbookViewId="0">
      <pane xSplit="6" topLeftCell="G1" activePane="topRight" state="frozen"/>
      <selection activeCell="A7" sqref="A7"/>
      <selection pane="topRight" activeCell="I17" sqref="I17"/>
    </sheetView>
  </sheetViews>
  <sheetFormatPr defaultRowHeight="15" x14ac:dyDescent="0.25"/>
  <cols>
    <col min="1" max="1" width="7.140625" style="4" customWidth="1"/>
    <col min="2" max="2" width="42.42578125" style="4" customWidth="1"/>
    <col min="3" max="3" width="2.140625" style="4" customWidth="1"/>
    <col min="4" max="4" width="13.85546875" style="4" customWidth="1"/>
    <col min="5" max="5" width="13.140625" style="4" customWidth="1"/>
    <col min="6" max="6" width="39.7109375" style="4" customWidth="1"/>
    <col min="7" max="133" width="5.28515625" style="4" customWidth="1"/>
    <col min="134" max="134" width="5.85546875" style="4" customWidth="1"/>
    <col min="135" max="135" width="5.140625" style="50" customWidth="1"/>
    <col min="136" max="137" width="5.140625" style="4" customWidth="1"/>
    <col min="138" max="138" width="1.5703125" style="4" customWidth="1"/>
    <col min="139" max="157" width="3.140625" style="4" customWidth="1"/>
    <col min="158" max="16384" width="9.140625" style="4"/>
  </cols>
  <sheetData>
    <row r="1" spans="1:140" x14ac:dyDescent="0.25">
      <c r="A1" s="5" t="s">
        <v>12</v>
      </c>
    </row>
    <row r="2" spans="1:140" x14ac:dyDescent="0.25">
      <c r="A2" s="5" t="s">
        <v>6</v>
      </c>
      <c r="B2" s="6"/>
      <c r="D2" s="6">
        <v>43436</v>
      </c>
    </row>
    <row r="3" spans="1:140" x14ac:dyDescent="0.25">
      <c r="A3" s="5" t="s">
        <v>8</v>
      </c>
      <c r="B3" s="7"/>
      <c r="D3" s="4" t="s">
        <v>28</v>
      </c>
    </row>
    <row r="4" spans="1:140" ht="14.25" customHeight="1" x14ac:dyDescent="0.4">
      <c r="A4" s="5" t="s">
        <v>7</v>
      </c>
      <c r="D4" s="4" t="s">
        <v>29</v>
      </c>
      <c r="AK4" s="54"/>
    </row>
    <row r="5" spans="1:140" x14ac:dyDescent="0.25">
      <c r="A5" s="5" t="s">
        <v>9</v>
      </c>
      <c r="D5" s="4" t="s">
        <v>30</v>
      </c>
    </row>
    <row r="6" spans="1:140" x14ac:dyDescent="0.25">
      <c r="A6" s="5" t="s">
        <v>10</v>
      </c>
      <c r="D6" s="4" t="s">
        <v>31</v>
      </c>
    </row>
    <row r="7" spans="1:140" x14ac:dyDescent="0.25">
      <c r="A7" s="5" t="s">
        <v>32</v>
      </c>
      <c r="B7" s="8"/>
      <c r="D7" s="9" t="s">
        <v>33</v>
      </c>
      <c r="E7" s="44" t="s">
        <v>11</v>
      </c>
      <c r="F7" s="44"/>
      <c r="G7" s="4">
        <v>8</v>
      </c>
      <c r="H7" s="4">
        <v>6</v>
      </c>
      <c r="I7" s="4">
        <v>6</v>
      </c>
      <c r="J7" s="4">
        <v>6</v>
      </c>
      <c r="K7" s="4">
        <v>4</v>
      </c>
      <c r="L7" s="4">
        <v>5</v>
      </c>
      <c r="M7" s="4">
        <v>2</v>
      </c>
      <c r="N7" s="4">
        <v>3</v>
      </c>
      <c r="O7" s="4">
        <v>6</v>
      </c>
      <c r="P7" s="4">
        <v>7</v>
      </c>
      <c r="Q7" s="4">
        <v>2</v>
      </c>
      <c r="R7" s="4">
        <v>11</v>
      </c>
      <c r="S7" s="4">
        <v>4</v>
      </c>
      <c r="T7" s="4">
        <v>11</v>
      </c>
      <c r="U7" s="4">
        <v>2</v>
      </c>
      <c r="V7" s="4">
        <v>7</v>
      </c>
      <c r="W7" s="4">
        <v>2</v>
      </c>
      <c r="X7" s="4">
        <v>2</v>
      </c>
      <c r="Y7" s="4">
        <v>11</v>
      </c>
      <c r="Z7" s="4">
        <v>1</v>
      </c>
      <c r="AA7" s="4">
        <v>6</v>
      </c>
      <c r="AB7" s="4">
        <v>1</v>
      </c>
      <c r="AC7" s="4">
        <v>8</v>
      </c>
      <c r="AD7" s="4">
        <v>3</v>
      </c>
      <c r="AE7" s="4">
        <v>5</v>
      </c>
      <c r="AF7" s="4">
        <v>2</v>
      </c>
      <c r="AG7" s="4">
        <v>2</v>
      </c>
      <c r="AH7" s="4">
        <v>1</v>
      </c>
      <c r="AI7" s="4">
        <v>3</v>
      </c>
      <c r="AJ7" s="4">
        <v>1</v>
      </c>
      <c r="AK7" s="4">
        <v>4</v>
      </c>
      <c r="AL7" s="4">
        <v>12</v>
      </c>
      <c r="AM7" s="4">
        <v>1</v>
      </c>
      <c r="AN7" s="4">
        <v>3</v>
      </c>
      <c r="AO7" s="4">
        <v>5</v>
      </c>
      <c r="AP7" s="4">
        <v>2</v>
      </c>
      <c r="AQ7" s="4">
        <v>3</v>
      </c>
      <c r="AR7" s="4">
        <v>10</v>
      </c>
      <c r="AS7" s="4">
        <v>28</v>
      </c>
      <c r="AT7" s="4">
        <v>3</v>
      </c>
      <c r="AU7" s="4">
        <v>16</v>
      </c>
      <c r="AV7" s="4">
        <v>10</v>
      </c>
      <c r="AW7" s="4">
        <v>3</v>
      </c>
      <c r="AX7" s="4">
        <v>4</v>
      </c>
      <c r="AY7" s="4">
        <v>10</v>
      </c>
      <c r="AZ7" s="4">
        <v>10</v>
      </c>
      <c r="BA7" s="4">
        <v>7</v>
      </c>
      <c r="BB7" s="4">
        <v>1</v>
      </c>
      <c r="BC7" s="4">
        <v>13</v>
      </c>
      <c r="BD7" s="4">
        <v>21</v>
      </c>
      <c r="BE7" s="4">
        <v>6</v>
      </c>
      <c r="BF7" s="4">
        <v>12</v>
      </c>
      <c r="BG7" s="4">
        <v>1</v>
      </c>
      <c r="BH7" s="4">
        <v>11</v>
      </c>
      <c r="BI7" s="4">
        <v>12</v>
      </c>
      <c r="BJ7" s="4">
        <v>7</v>
      </c>
      <c r="BK7" s="4">
        <v>4</v>
      </c>
      <c r="BL7" s="4">
        <v>6</v>
      </c>
      <c r="BM7" s="4">
        <v>5</v>
      </c>
      <c r="BN7" s="4">
        <v>5</v>
      </c>
      <c r="BO7" s="4">
        <v>7</v>
      </c>
      <c r="BP7" s="4">
        <v>3</v>
      </c>
      <c r="BQ7" s="4">
        <v>5</v>
      </c>
      <c r="BR7" s="4">
        <v>5</v>
      </c>
      <c r="BS7" s="4">
        <v>1</v>
      </c>
      <c r="BT7" s="4">
        <v>4</v>
      </c>
      <c r="BU7" s="4">
        <v>8</v>
      </c>
      <c r="BV7" s="4">
        <v>21</v>
      </c>
      <c r="BW7" s="4">
        <v>4</v>
      </c>
      <c r="BX7" s="4">
        <v>16</v>
      </c>
      <c r="BY7" s="4">
        <v>13</v>
      </c>
      <c r="BZ7" s="4">
        <v>3</v>
      </c>
      <c r="CA7" s="4">
        <v>0</v>
      </c>
      <c r="CB7" s="4">
        <v>1</v>
      </c>
      <c r="CC7" s="4">
        <v>1</v>
      </c>
      <c r="CD7" s="4">
        <v>0</v>
      </c>
      <c r="CE7" s="4">
        <v>3</v>
      </c>
      <c r="CF7" s="4">
        <v>3</v>
      </c>
      <c r="CG7" s="4">
        <v>0</v>
      </c>
      <c r="CH7" s="4">
        <v>6</v>
      </c>
      <c r="CI7" s="4">
        <v>6</v>
      </c>
      <c r="CJ7" s="4">
        <v>6</v>
      </c>
      <c r="CK7" s="4">
        <v>6</v>
      </c>
      <c r="CL7" s="4">
        <v>0</v>
      </c>
      <c r="CM7" s="4">
        <v>2</v>
      </c>
      <c r="CN7" s="4">
        <v>2</v>
      </c>
      <c r="CO7" s="4">
        <v>2</v>
      </c>
      <c r="CP7" s="4">
        <v>2</v>
      </c>
      <c r="CQ7" s="4">
        <v>0</v>
      </c>
      <c r="CR7" s="4">
        <v>14</v>
      </c>
      <c r="CS7" s="4">
        <v>14</v>
      </c>
      <c r="CT7" s="4">
        <v>14</v>
      </c>
      <c r="CU7" s="4">
        <v>14</v>
      </c>
      <c r="CV7" s="4">
        <v>0</v>
      </c>
      <c r="CW7" s="4">
        <v>3</v>
      </c>
      <c r="CX7" s="4">
        <v>3</v>
      </c>
      <c r="CY7" s="4">
        <v>3</v>
      </c>
      <c r="CZ7" s="4">
        <v>3</v>
      </c>
      <c r="DA7" s="4">
        <v>0</v>
      </c>
      <c r="DB7" s="4">
        <v>10</v>
      </c>
      <c r="DC7" s="4">
        <v>10</v>
      </c>
      <c r="DD7" s="4">
        <v>10</v>
      </c>
      <c r="DE7" s="4">
        <v>10</v>
      </c>
      <c r="DF7" s="4">
        <v>0</v>
      </c>
      <c r="DG7" s="4">
        <v>3</v>
      </c>
      <c r="DH7" s="4">
        <v>3</v>
      </c>
      <c r="DI7" s="4">
        <v>3</v>
      </c>
      <c r="DJ7" s="4">
        <v>0</v>
      </c>
      <c r="DK7" s="4">
        <v>46</v>
      </c>
      <c r="DL7" s="4">
        <v>46</v>
      </c>
      <c r="DM7" s="4">
        <v>46</v>
      </c>
      <c r="DN7" s="4">
        <v>0</v>
      </c>
      <c r="DO7" s="4">
        <v>5</v>
      </c>
      <c r="DP7" s="4">
        <v>5</v>
      </c>
      <c r="DQ7" s="4">
        <v>5</v>
      </c>
      <c r="DR7" s="4">
        <v>0</v>
      </c>
      <c r="DS7" s="4">
        <v>11</v>
      </c>
      <c r="DT7" s="4">
        <v>11</v>
      </c>
      <c r="DU7" s="4">
        <v>11</v>
      </c>
      <c r="DV7" s="4">
        <v>0</v>
      </c>
      <c r="DW7" s="4">
        <v>2</v>
      </c>
      <c r="DX7" s="4">
        <v>2</v>
      </c>
      <c r="DY7" s="4">
        <v>2</v>
      </c>
      <c r="DZ7" s="4">
        <v>0</v>
      </c>
      <c r="EA7" s="4">
        <v>13</v>
      </c>
      <c r="EB7" s="4">
        <v>13</v>
      </c>
      <c r="EC7" s="4">
        <v>13</v>
      </c>
    </row>
    <row r="8" spans="1:140" ht="210.75" customHeight="1" x14ac:dyDescent="0.25">
      <c r="A8" s="10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2" t="s">
        <v>27</v>
      </c>
      <c r="H8" s="12" t="s">
        <v>34</v>
      </c>
      <c r="I8" s="12" t="s">
        <v>35</v>
      </c>
      <c r="J8" s="12" t="s">
        <v>36</v>
      </c>
      <c r="K8" s="12" t="s">
        <v>37</v>
      </c>
      <c r="L8" s="12" t="s">
        <v>38</v>
      </c>
      <c r="M8" s="12" t="s">
        <v>40</v>
      </c>
      <c r="N8" s="12" t="s">
        <v>41</v>
      </c>
      <c r="O8" s="12" t="s">
        <v>42</v>
      </c>
      <c r="P8" s="12" t="s">
        <v>43</v>
      </c>
      <c r="Q8" s="12" t="s">
        <v>44</v>
      </c>
      <c r="R8" s="12" t="s">
        <v>45</v>
      </c>
      <c r="S8" s="12" t="s">
        <v>47</v>
      </c>
      <c r="T8" s="12" t="s">
        <v>48</v>
      </c>
      <c r="U8" s="13" t="s">
        <v>50</v>
      </c>
      <c r="V8" s="13" t="s">
        <v>51</v>
      </c>
      <c r="W8" s="13" t="s">
        <v>52</v>
      </c>
      <c r="X8" s="13" t="s">
        <v>53</v>
      </c>
      <c r="Y8" s="12" t="s">
        <v>54</v>
      </c>
      <c r="Z8" s="13" t="s">
        <v>58</v>
      </c>
      <c r="AA8" s="13" t="s">
        <v>59</v>
      </c>
      <c r="AB8" s="13" t="s">
        <v>60</v>
      </c>
      <c r="AC8" s="13" t="s">
        <v>61</v>
      </c>
      <c r="AD8" s="12" t="s">
        <v>62</v>
      </c>
      <c r="AE8" s="12" t="s">
        <v>64</v>
      </c>
      <c r="AF8" s="12" t="s">
        <v>22</v>
      </c>
      <c r="AG8" s="12" t="s">
        <v>21</v>
      </c>
      <c r="AH8" s="12" t="s">
        <v>23</v>
      </c>
      <c r="AI8" s="12" t="s">
        <v>65</v>
      </c>
      <c r="AJ8" s="12" t="s">
        <v>66</v>
      </c>
      <c r="AK8" s="12" t="s">
        <v>67</v>
      </c>
      <c r="AL8" s="12" t="s">
        <v>68</v>
      </c>
      <c r="AM8" s="12" t="s">
        <v>70</v>
      </c>
      <c r="AN8" s="12" t="s">
        <v>71</v>
      </c>
      <c r="AO8" s="12" t="s">
        <v>72</v>
      </c>
      <c r="AP8" s="12" t="s">
        <v>74</v>
      </c>
      <c r="AQ8" s="12" t="s">
        <v>75</v>
      </c>
      <c r="AR8" s="12" t="s">
        <v>76</v>
      </c>
      <c r="AS8" s="12" t="s">
        <v>77</v>
      </c>
      <c r="AT8" s="12" t="s">
        <v>92</v>
      </c>
      <c r="AU8" s="12" t="s">
        <v>78</v>
      </c>
      <c r="AV8" s="12" t="s">
        <v>97</v>
      </c>
      <c r="AW8" s="12" t="s">
        <v>98</v>
      </c>
      <c r="AX8" s="12" t="s">
        <v>99</v>
      </c>
      <c r="AY8" s="12" t="s">
        <v>100</v>
      </c>
      <c r="AZ8" s="12" t="s">
        <v>101</v>
      </c>
      <c r="BA8" s="12" t="s">
        <v>102</v>
      </c>
      <c r="BB8" s="12" t="s">
        <v>103</v>
      </c>
      <c r="BC8" s="12" t="s">
        <v>104</v>
      </c>
      <c r="BD8" s="12" t="s">
        <v>106</v>
      </c>
      <c r="BE8" s="12" t="s">
        <v>111</v>
      </c>
      <c r="BF8" s="12" t="s">
        <v>112</v>
      </c>
      <c r="BG8" s="12" t="s">
        <v>114</v>
      </c>
      <c r="BH8" s="12" t="s">
        <v>115</v>
      </c>
      <c r="BI8" s="12" t="s">
        <v>116</v>
      </c>
      <c r="BJ8" s="12" t="s">
        <v>117</v>
      </c>
      <c r="BK8" s="12" t="s">
        <v>118</v>
      </c>
      <c r="BL8" s="12" t="s">
        <v>119</v>
      </c>
      <c r="BM8" s="12" t="s">
        <v>120</v>
      </c>
      <c r="BN8" s="12" t="s">
        <v>121</v>
      </c>
      <c r="BO8" s="12" t="s">
        <v>122</v>
      </c>
      <c r="BP8" s="12" t="s">
        <v>123</v>
      </c>
      <c r="BQ8" s="12" t="s">
        <v>124</v>
      </c>
      <c r="BR8" s="12" t="s">
        <v>125</v>
      </c>
      <c r="BS8" s="12" t="s">
        <v>126</v>
      </c>
      <c r="BT8" s="12" t="s">
        <v>127</v>
      </c>
      <c r="BU8" s="12" t="s">
        <v>128</v>
      </c>
      <c r="BV8" s="12" t="s">
        <v>129</v>
      </c>
      <c r="BW8" s="12" t="s">
        <v>132</v>
      </c>
      <c r="BX8" s="12" t="s">
        <v>133</v>
      </c>
      <c r="BY8" s="12" t="s">
        <v>134</v>
      </c>
      <c r="BZ8" s="12" t="s">
        <v>135</v>
      </c>
      <c r="CA8" s="14" t="s">
        <v>165</v>
      </c>
      <c r="CB8" s="15" t="s">
        <v>153</v>
      </c>
      <c r="CC8" s="15" t="s">
        <v>166</v>
      </c>
      <c r="CD8" s="14" t="s">
        <v>167</v>
      </c>
      <c r="CE8" s="15" t="s">
        <v>168</v>
      </c>
      <c r="CF8" s="15" t="s">
        <v>169</v>
      </c>
      <c r="CG8" s="14" t="s">
        <v>174</v>
      </c>
      <c r="CH8" s="16" t="s">
        <v>170</v>
      </c>
      <c r="CI8" s="16" t="s">
        <v>171</v>
      </c>
      <c r="CJ8" s="16" t="s">
        <v>172</v>
      </c>
      <c r="CK8" s="16" t="s">
        <v>173</v>
      </c>
      <c r="CL8" s="16" t="s">
        <v>181</v>
      </c>
      <c r="CM8" s="16" t="s">
        <v>182</v>
      </c>
      <c r="CN8" s="16" t="s">
        <v>183</v>
      </c>
      <c r="CO8" s="16" t="s">
        <v>184</v>
      </c>
      <c r="CP8" s="16" t="s">
        <v>185</v>
      </c>
      <c r="CQ8" s="16" t="s">
        <v>186</v>
      </c>
      <c r="CR8" s="16" t="s">
        <v>187</v>
      </c>
      <c r="CS8" s="16" t="s">
        <v>188</v>
      </c>
      <c r="CT8" s="16" t="s">
        <v>189</v>
      </c>
      <c r="CU8" s="16" t="s">
        <v>190</v>
      </c>
      <c r="CV8" s="16" t="s">
        <v>194</v>
      </c>
      <c r="CW8" s="16" t="s">
        <v>195</v>
      </c>
      <c r="CX8" s="16" t="s">
        <v>196</v>
      </c>
      <c r="CY8" s="16" t="s">
        <v>197</v>
      </c>
      <c r="CZ8" s="16" t="s">
        <v>198</v>
      </c>
      <c r="DA8" s="16" t="s">
        <v>199</v>
      </c>
      <c r="DB8" s="16" t="s">
        <v>200</v>
      </c>
      <c r="DC8" s="16" t="s">
        <v>201</v>
      </c>
      <c r="DD8" s="16" t="s">
        <v>202</v>
      </c>
      <c r="DE8" s="16" t="s">
        <v>203</v>
      </c>
      <c r="DF8" s="16" t="s">
        <v>205</v>
      </c>
      <c r="DG8" s="16" t="s">
        <v>206</v>
      </c>
      <c r="DH8" s="16" t="s">
        <v>207</v>
      </c>
      <c r="DI8" s="16" t="s">
        <v>208</v>
      </c>
      <c r="DJ8" s="16" t="s">
        <v>209</v>
      </c>
      <c r="DK8" s="16" t="s">
        <v>210</v>
      </c>
      <c r="DL8" s="16" t="s">
        <v>211</v>
      </c>
      <c r="DM8" s="16" t="s">
        <v>212</v>
      </c>
      <c r="DN8" s="16" t="s">
        <v>217</v>
      </c>
      <c r="DO8" s="16" t="s">
        <v>218</v>
      </c>
      <c r="DP8" s="16" t="s">
        <v>219</v>
      </c>
      <c r="DQ8" s="16" t="s">
        <v>216</v>
      </c>
      <c r="DR8" s="16" t="s">
        <v>220</v>
      </c>
      <c r="DS8" s="16" t="s">
        <v>221</v>
      </c>
      <c r="DT8" s="16" t="s">
        <v>222</v>
      </c>
      <c r="DU8" s="16" t="s">
        <v>223</v>
      </c>
      <c r="DV8" s="16" t="s">
        <v>226</v>
      </c>
      <c r="DW8" s="16" t="s">
        <v>227</v>
      </c>
      <c r="DX8" s="16" t="s">
        <v>228</v>
      </c>
      <c r="DY8" s="16" t="s">
        <v>225</v>
      </c>
      <c r="DZ8" s="16" t="s">
        <v>229</v>
      </c>
      <c r="EA8" s="16" t="s">
        <v>230</v>
      </c>
      <c r="EB8" s="16" t="s">
        <v>231</v>
      </c>
      <c r="EC8" s="16" t="s">
        <v>232</v>
      </c>
      <c r="ED8" s="14" t="s">
        <v>136</v>
      </c>
      <c r="EE8" s="51" t="s">
        <v>137</v>
      </c>
      <c r="EF8" s="14" t="s">
        <v>138</v>
      </c>
      <c r="EG8" s="17" t="s">
        <v>139</v>
      </c>
      <c r="EH8" s="18"/>
      <c r="EI8" s="18"/>
      <c r="EJ8" s="18"/>
    </row>
    <row r="9" spans="1:140" ht="15.75" customHeight="1" x14ac:dyDescent="0.25">
      <c r="A9" s="1">
        <v>24</v>
      </c>
      <c r="B9" s="2" t="s">
        <v>378</v>
      </c>
      <c r="C9" s="2"/>
      <c r="D9" s="2" t="s">
        <v>141</v>
      </c>
      <c r="E9" s="2" t="s">
        <v>175</v>
      </c>
      <c r="F9" s="2" t="s">
        <v>18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 t="s">
        <v>89</v>
      </c>
      <c r="AT9" s="2"/>
      <c r="AU9" s="2"/>
      <c r="AV9" s="2"/>
      <c r="AW9" s="2"/>
      <c r="AX9" s="2"/>
      <c r="AY9" s="2"/>
      <c r="AZ9" s="2"/>
      <c r="BA9" s="2"/>
      <c r="BB9" s="2"/>
      <c r="BC9" s="2"/>
      <c r="BD9" s="2" t="s">
        <v>109</v>
      </c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>
        <v>9</v>
      </c>
      <c r="DL9" s="2">
        <v>9</v>
      </c>
      <c r="DM9" s="2">
        <v>8.8000000000000007</v>
      </c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>
        <v>1</v>
      </c>
      <c r="EE9" s="52"/>
      <c r="EF9" s="2">
        <v>0</v>
      </c>
      <c r="EG9" s="19">
        <v>0</v>
      </c>
    </row>
    <row r="10" spans="1:140" x14ac:dyDescent="0.25">
      <c r="A10" s="1">
        <v>43</v>
      </c>
      <c r="B10" s="2" t="s">
        <v>379</v>
      </c>
      <c r="C10" s="2"/>
      <c r="D10" s="2" t="s">
        <v>141</v>
      </c>
      <c r="E10" s="2" t="s">
        <v>175</v>
      </c>
      <c r="F10" s="2" t="s">
        <v>18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80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 t="s">
        <v>105</v>
      </c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>
        <v>8.1999999999999993</v>
      </c>
      <c r="DL10" s="2">
        <v>8.8000000000000007</v>
      </c>
      <c r="DM10" s="2">
        <v>8.6</v>
      </c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>
        <v>1</v>
      </c>
      <c r="EE10" s="52"/>
      <c r="EF10" s="2">
        <v>0</v>
      </c>
      <c r="EG10" s="3">
        <v>0</v>
      </c>
    </row>
    <row r="11" spans="1:140" x14ac:dyDescent="0.25">
      <c r="A11" s="1">
        <v>64</v>
      </c>
      <c r="B11" s="2" t="s">
        <v>380</v>
      </c>
      <c r="C11" s="2"/>
      <c r="D11" s="2" t="s">
        <v>141</v>
      </c>
      <c r="E11" s="2" t="s">
        <v>175</v>
      </c>
      <c r="F11" s="2" t="s">
        <v>18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>
        <v>5</v>
      </c>
      <c r="BJ11" s="2"/>
      <c r="BK11" s="2"/>
      <c r="BL11" s="2"/>
      <c r="BM11" s="2"/>
      <c r="BN11" s="2">
        <v>4</v>
      </c>
      <c r="BO11" s="2"/>
      <c r="BP11" s="2"/>
      <c r="BQ11" s="2">
        <v>5</v>
      </c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>
        <v>8.8000000000000007</v>
      </c>
      <c r="CS11" s="2">
        <v>9.4</v>
      </c>
      <c r="CT11" s="2">
        <v>9.1999999999999993</v>
      </c>
      <c r="CU11" s="2">
        <v>9.1999999999999993</v>
      </c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>
        <v>1</v>
      </c>
      <c r="EE11" s="52">
        <v>3</v>
      </c>
      <c r="EF11" s="2">
        <v>1</v>
      </c>
      <c r="EG11" s="3">
        <v>3</v>
      </c>
    </row>
    <row r="12" spans="1:140" x14ac:dyDescent="0.25">
      <c r="A12" s="1">
        <v>70</v>
      </c>
      <c r="B12" s="2" t="s">
        <v>156</v>
      </c>
      <c r="C12" s="2"/>
      <c r="D12" s="2" t="s">
        <v>141</v>
      </c>
      <c r="E12" s="2" t="s">
        <v>175</v>
      </c>
      <c r="F12" s="2" t="s">
        <v>18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2</v>
      </c>
      <c r="R12" s="2"/>
      <c r="S12" s="2"/>
      <c r="T12" s="2"/>
      <c r="U12" s="2">
        <v>2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v>1</v>
      </c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>
        <v>1</v>
      </c>
      <c r="EE12" s="52"/>
      <c r="EF12" s="2">
        <v>0</v>
      </c>
      <c r="EG12" s="3">
        <v>0</v>
      </c>
    </row>
    <row r="13" spans="1:140" x14ac:dyDescent="0.25">
      <c r="A13" s="1">
        <v>88</v>
      </c>
      <c r="B13" s="2" t="s">
        <v>381</v>
      </c>
      <c r="C13" s="2"/>
      <c r="D13" s="2" t="s">
        <v>141</v>
      </c>
      <c r="E13" s="2" t="s">
        <v>175</v>
      </c>
      <c r="F13" s="2" t="s">
        <v>18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 t="s">
        <v>113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 t="s">
        <v>86</v>
      </c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>
        <v>1</v>
      </c>
      <c r="EE13" s="52"/>
      <c r="EF13" s="2">
        <v>0</v>
      </c>
      <c r="EG13" s="3">
        <v>0</v>
      </c>
    </row>
    <row r="14" spans="1:140" x14ac:dyDescent="0.25">
      <c r="A14" s="1">
        <v>89</v>
      </c>
      <c r="B14" s="2" t="s">
        <v>155</v>
      </c>
      <c r="C14" s="2"/>
      <c r="D14" s="2" t="s">
        <v>141</v>
      </c>
      <c r="E14" s="2" t="s">
        <v>175</v>
      </c>
      <c r="F14" s="2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/>
      <c r="S14" s="2"/>
      <c r="T14" s="2"/>
      <c r="U14" s="2">
        <v>1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2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>
        <v>1</v>
      </c>
      <c r="EE14" s="52"/>
      <c r="EF14" s="2">
        <v>1</v>
      </c>
      <c r="EG14" s="3">
        <v>1</v>
      </c>
    </row>
    <row r="15" spans="1:140" x14ac:dyDescent="0.25">
      <c r="A15" s="1">
        <v>125</v>
      </c>
      <c r="B15" s="2" t="s">
        <v>382</v>
      </c>
      <c r="C15" s="2"/>
      <c r="D15" s="2" t="s">
        <v>141</v>
      </c>
      <c r="E15" s="2" t="s">
        <v>175</v>
      </c>
      <c r="F15" s="2" t="s">
        <v>18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>
        <v>3</v>
      </c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>
        <v>7</v>
      </c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1">
        <v>8.6</v>
      </c>
      <c r="CF15" s="22">
        <v>8.4</v>
      </c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>
        <v>1</v>
      </c>
      <c r="EE15" s="52">
        <v>4</v>
      </c>
      <c r="EF15" s="2">
        <v>0</v>
      </c>
      <c r="EG15" s="3">
        <v>0</v>
      </c>
    </row>
    <row r="16" spans="1:140" x14ac:dyDescent="0.25">
      <c r="A16" s="1">
        <v>126</v>
      </c>
      <c r="B16" s="2" t="s">
        <v>158</v>
      </c>
      <c r="C16" s="2"/>
      <c r="D16" s="2" t="s">
        <v>141</v>
      </c>
      <c r="E16" s="2" t="s">
        <v>175</v>
      </c>
      <c r="F16" s="2" t="s">
        <v>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>
        <v>1</v>
      </c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>
        <v>1</v>
      </c>
      <c r="EE16" s="52"/>
      <c r="EF16" s="2">
        <v>1</v>
      </c>
      <c r="EG16" s="3">
        <v>1</v>
      </c>
    </row>
    <row r="17" spans="1:137" x14ac:dyDescent="0.25">
      <c r="A17" s="1">
        <v>127</v>
      </c>
      <c r="B17" s="2" t="s">
        <v>157</v>
      </c>
      <c r="C17" s="2"/>
      <c r="D17" s="2" t="s">
        <v>141</v>
      </c>
      <c r="E17" s="2" t="s">
        <v>175</v>
      </c>
      <c r="F17" s="2" t="s">
        <v>18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7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>
        <v>9.1999999999999993</v>
      </c>
      <c r="CX17" s="2">
        <v>8.6</v>
      </c>
      <c r="CY17" s="2">
        <v>9.1999999999999993</v>
      </c>
      <c r="CZ17" s="2">
        <v>9</v>
      </c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>
        <v>1</v>
      </c>
      <c r="EE17" s="52"/>
      <c r="EF17" s="2">
        <v>0</v>
      </c>
      <c r="EG17" s="3">
        <v>0</v>
      </c>
    </row>
    <row r="18" spans="1:137" x14ac:dyDescent="0.25">
      <c r="A18" s="1">
        <v>11</v>
      </c>
      <c r="B18" s="2" t="s">
        <v>326</v>
      </c>
      <c r="C18" s="2"/>
      <c r="D18" s="2" t="s">
        <v>140</v>
      </c>
      <c r="E18" s="2" t="s">
        <v>175</v>
      </c>
      <c r="F18" s="2" t="s">
        <v>13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>
        <v>2</v>
      </c>
      <c r="AT18" s="2"/>
      <c r="AU18" s="2"/>
      <c r="AV18" s="2"/>
      <c r="AW18" s="2"/>
      <c r="AX18" s="2"/>
      <c r="AY18" s="2">
        <v>2</v>
      </c>
      <c r="AZ18" s="2"/>
      <c r="BA18" s="2"/>
      <c r="BB18" s="2"/>
      <c r="BC18" s="2"/>
      <c r="BD18" s="2">
        <v>3</v>
      </c>
      <c r="BE18" s="2"/>
      <c r="BF18" s="2"/>
      <c r="BG18" s="2"/>
      <c r="BH18" s="2">
        <v>4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>
        <v>5</v>
      </c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>
        <v>1</v>
      </c>
      <c r="EE18" s="52">
        <v>8</v>
      </c>
      <c r="EF18" s="2">
        <v>1</v>
      </c>
      <c r="EG18" s="3">
        <v>8</v>
      </c>
    </row>
    <row r="19" spans="1:137" x14ac:dyDescent="0.25">
      <c r="A19" s="1">
        <v>12</v>
      </c>
      <c r="B19" s="2" t="s">
        <v>316</v>
      </c>
      <c r="C19" s="2"/>
      <c r="D19" s="2" t="s">
        <v>140</v>
      </c>
      <c r="E19" s="2" t="s">
        <v>175</v>
      </c>
      <c r="F19" s="2" t="s">
        <v>13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>
        <v>5</v>
      </c>
      <c r="AT19" s="2"/>
      <c r="AU19" s="2"/>
      <c r="AV19" s="2"/>
      <c r="AW19" s="2"/>
      <c r="AX19" s="2"/>
      <c r="AY19" s="2">
        <v>3</v>
      </c>
      <c r="AZ19" s="2"/>
      <c r="BA19" s="2"/>
      <c r="BB19" s="2"/>
      <c r="BC19" s="2"/>
      <c r="BD19" s="2">
        <v>1</v>
      </c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>
        <v>6</v>
      </c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>
        <v>1</v>
      </c>
      <c r="EE19" s="52">
        <v>7</v>
      </c>
      <c r="EF19" s="2">
        <v>1</v>
      </c>
      <c r="EG19" s="3">
        <v>7</v>
      </c>
    </row>
    <row r="20" spans="1:137" x14ac:dyDescent="0.25">
      <c r="A20" s="1">
        <v>13</v>
      </c>
      <c r="B20" s="2" t="s">
        <v>325</v>
      </c>
      <c r="C20" s="2"/>
      <c r="D20" s="2" t="s">
        <v>140</v>
      </c>
      <c r="E20" s="2" t="s">
        <v>175</v>
      </c>
      <c r="F20" s="2" t="s">
        <v>13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 t="s">
        <v>90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>
        <v>8.6</v>
      </c>
      <c r="DL20" s="2">
        <v>8.1999999999999993</v>
      </c>
      <c r="DM20" s="2">
        <v>9.1999999999999993</v>
      </c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>
        <v>1</v>
      </c>
      <c r="EE20" s="52"/>
      <c r="EF20" s="2">
        <v>1</v>
      </c>
      <c r="EG20" s="3">
        <v>1</v>
      </c>
    </row>
    <row r="21" spans="1:137" x14ac:dyDescent="0.25">
      <c r="A21" s="1">
        <v>16</v>
      </c>
      <c r="B21" s="2" t="s">
        <v>335</v>
      </c>
      <c r="C21" s="2"/>
      <c r="D21" s="2" t="s">
        <v>140</v>
      </c>
      <c r="E21" s="2" t="s">
        <v>175</v>
      </c>
      <c r="F21" s="2" t="s">
        <v>13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>
        <v>4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>
        <v>3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>
        <v>5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>
        <v>8.8000000000000007</v>
      </c>
      <c r="CI21" s="2">
        <v>8.1999999999999993</v>
      </c>
      <c r="CJ21" s="2">
        <v>9.1999999999999993</v>
      </c>
      <c r="CK21" s="2">
        <v>8.6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>
        <v>9.1999999999999993</v>
      </c>
      <c r="DL21" s="2">
        <v>9.1999999999999993</v>
      </c>
      <c r="DM21" s="2">
        <v>9.1999999999999993</v>
      </c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>
        <v>1</v>
      </c>
      <c r="EE21" s="52">
        <v>4</v>
      </c>
      <c r="EF21" s="2">
        <v>0</v>
      </c>
      <c r="EG21" s="3">
        <v>0</v>
      </c>
    </row>
    <row r="22" spans="1:137" x14ac:dyDescent="0.25">
      <c r="A22" s="1">
        <v>19</v>
      </c>
      <c r="B22" s="2" t="s">
        <v>305</v>
      </c>
      <c r="C22" s="2"/>
      <c r="D22" s="2" t="s">
        <v>140</v>
      </c>
      <c r="E22" s="2" t="s">
        <v>175</v>
      </c>
      <c r="F22" s="2" t="s">
        <v>13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>
        <v>13</v>
      </c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>
        <v>8.1999999999999993</v>
      </c>
      <c r="DL22" s="2">
        <v>8.6</v>
      </c>
      <c r="DM22" s="2">
        <v>9</v>
      </c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>
        <v>1</v>
      </c>
      <c r="EE22" s="52"/>
      <c r="EF22" s="2">
        <v>1</v>
      </c>
      <c r="EG22" s="3">
        <v>1</v>
      </c>
    </row>
    <row r="23" spans="1:137" x14ac:dyDescent="0.25">
      <c r="A23" s="1">
        <v>29</v>
      </c>
      <c r="B23" s="2" t="s">
        <v>327</v>
      </c>
      <c r="C23" s="2"/>
      <c r="D23" s="2" t="s">
        <v>140</v>
      </c>
      <c r="E23" s="2" t="s">
        <v>175</v>
      </c>
      <c r="F23" s="2" t="s">
        <v>13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s">
        <v>80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 t="s">
        <v>80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>
        <v>1</v>
      </c>
      <c r="EE23" s="52"/>
      <c r="EF23" s="2">
        <v>1</v>
      </c>
      <c r="EG23" s="3">
        <v>1</v>
      </c>
    </row>
    <row r="24" spans="1:137" x14ac:dyDescent="0.25">
      <c r="A24" s="1">
        <v>30</v>
      </c>
      <c r="B24" s="2" t="s">
        <v>235</v>
      </c>
      <c r="C24" s="2"/>
      <c r="D24" s="2" t="s">
        <v>140</v>
      </c>
      <c r="E24" s="2" t="s">
        <v>175</v>
      </c>
      <c r="F24" s="2" t="s">
        <v>176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>
        <v>8.1999999999999993</v>
      </c>
      <c r="DH24" s="2">
        <v>8.6</v>
      </c>
      <c r="DI24" s="2">
        <v>8.6</v>
      </c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>
        <v>1</v>
      </c>
      <c r="EE24" s="52"/>
      <c r="EF24" s="2">
        <v>1</v>
      </c>
      <c r="EG24" s="2">
        <v>1</v>
      </c>
    </row>
    <row r="25" spans="1:137" x14ac:dyDescent="0.25">
      <c r="A25" s="1">
        <v>42</v>
      </c>
      <c r="B25" s="2" t="s">
        <v>337</v>
      </c>
      <c r="C25" s="2"/>
      <c r="D25" s="2" t="s">
        <v>140</v>
      </c>
      <c r="E25" s="2" t="s">
        <v>175</v>
      </c>
      <c r="F25" s="2" t="s">
        <v>13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4</v>
      </c>
      <c r="Z25" s="20"/>
      <c r="AA25" s="20"/>
      <c r="AB25" s="20"/>
      <c r="AC25" s="20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85</v>
      </c>
      <c r="AT25" s="2"/>
      <c r="AU25" s="2"/>
      <c r="AV25" s="2"/>
      <c r="AW25" s="2"/>
      <c r="AX25" s="2"/>
      <c r="AY25" s="2">
        <v>5</v>
      </c>
      <c r="AZ25" s="2"/>
      <c r="BA25" s="2"/>
      <c r="BB25" s="2"/>
      <c r="BC25" s="2"/>
      <c r="BD25" s="2">
        <v>2</v>
      </c>
      <c r="BE25" s="2"/>
      <c r="BF25" s="2"/>
      <c r="BG25" s="2"/>
      <c r="BH25" s="2">
        <v>7</v>
      </c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 t="s">
        <v>130</v>
      </c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>
        <v>1</v>
      </c>
      <c r="EE25" s="52">
        <v>3</v>
      </c>
      <c r="EF25" s="2">
        <v>0</v>
      </c>
      <c r="EG25" s="3">
        <v>0</v>
      </c>
    </row>
    <row r="26" spans="1:137" x14ac:dyDescent="0.25">
      <c r="A26" s="1">
        <v>44</v>
      </c>
      <c r="B26" s="2" t="s">
        <v>320</v>
      </c>
      <c r="C26" s="2"/>
      <c r="D26" s="2" t="s">
        <v>140</v>
      </c>
      <c r="E26" s="2" t="s">
        <v>175</v>
      </c>
      <c r="F26" s="2" t="s">
        <v>13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 t="s">
        <v>88</v>
      </c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>
        <v>9.4</v>
      </c>
      <c r="DL26" s="2">
        <v>9.1999999999999993</v>
      </c>
      <c r="DM26" s="2">
        <v>9.8000000000000007</v>
      </c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>
        <v>1</v>
      </c>
      <c r="EE26" s="52"/>
      <c r="EF26" s="2">
        <v>1</v>
      </c>
      <c r="EG26" s="3">
        <v>1</v>
      </c>
    </row>
    <row r="27" spans="1:137" x14ac:dyDescent="0.25">
      <c r="A27" s="1">
        <v>45</v>
      </c>
      <c r="B27" s="2" t="s">
        <v>313</v>
      </c>
      <c r="C27" s="2"/>
      <c r="D27" s="2" t="s">
        <v>140</v>
      </c>
      <c r="E27" s="2" t="s">
        <v>175</v>
      </c>
      <c r="F27" s="2" t="s">
        <v>13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2</v>
      </c>
      <c r="Z27" s="2"/>
      <c r="AA27" s="2">
        <v>2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>
        <v>7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>
        <v>3</v>
      </c>
      <c r="BL27" s="2"/>
      <c r="BM27" s="2"/>
      <c r="BN27" s="2"/>
      <c r="BO27" s="2"/>
      <c r="BP27" s="2">
        <v>3</v>
      </c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>
        <v>1</v>
      </c>
      <c r="EE27" s="52">
        <v>4</v>
      </c>
      <c r="EF27" s="2">
        <v>1</v>
      </c>
      <c r="EG27" s="3">
        <v>4</v>
      </c>
    </row>
    <row r="28" spans="1:137" x14ac:dyDescent="0.25">
      <c r="A28" s="1">
        <v>48</v>
      </c>
      <c r="B28" s="2" t="s">
        <v>307</v>
      </c>
      <c r="C28" s="2"/>
      <c r="D28" s="2" t="s">
        <v>140</v>
      </c>
      <c r="E28" s="2" t="s">
        <v>175</v>
      </c>
      <c r="F28" s="2" t="s">
        <v>13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 t="s">
        <v>108</v>
      </c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>
        <v>9</v>
      </c>
      <c r="DL28" s="2">
        <v>8.8000000000000007</v>
      </c>
      <c r="DM28" s="2">
        <v>9</v>
      </c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>
        <v>1</v>
      </c>
      <c r="EE28" s="52"/>
      <c r="EF28" s="2">
        <v>1</v>
      </c>
      <c r="EG28" s="3">
        <v>1</v>
      </c>
    </row>
    <row r="29" spans="1:137" x14ac:dyDescent="0.25">
      <c r="A29" s="1">
        <v>54</v>
      </c>
      <c r="B29" s="2" t="s">
        <v>311</v>
      </c>
      <c r="C29" s="2"/>
      <c r="D29" s="2" t="s">
        <v>140</v>
      </c>
      <c r="E29" s="2" t="s">
        <v>175</v>
      </c>
      <c r="F29" s="2" t="s">
        <v>13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3</v>
      </c>
      <c r="S29" s="2"/>
      <c r="T29" s="2">
        <v>6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>
        <v>4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>
        <v>4</v>
      </c>
      <c r="BM29" s="2"/>
      <c r="BN29" s="2"/>
      <c r="BO29" s="2"/>
      <c r="BP29" s="2"/>
      <c r="BQ29" s="2">
        <v>3</v>
      </c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>
        <v>1</v>
      </c>
      <c r="EE29" s="52">
        <v>5</v>
      </c>
      <c r="EF29" s="2">
        <v>1</v>
      </c>
      <c r="EG29" s="3">
        <v>5</v>
      </c>
    </row>
    <row r="30" spans="1:137" x14ac:dyDescent="0.25">
      <c r="A30" s="1">
        <v>55</v>
      </c>
      <c r="B30" s="2" t="s">
        <v>162</v>
      </c>
      <c r="C30" s="2"/>
      <c r="D30" s="2" t="s">
        <v>140</v>
      </c>
      <c r="E30" s="2" t="s">
        <v>175</v>
      </c>
      <c r="F30" s="2" t="s">
        <v>13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>
        <v>2</v>
      </c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>
        <v>2</v>
      </c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>
        <v>8.8000000000000007</v>
      </c>
      <c r="CN30" s="2">
        <v>9.1999999999999993</v>
      </c>
      <c r="CO30" s="2">
        <v>9.1999999999999993</v>
      </c>
      <c r="CP30" s="2">
        <v>8.4</v>
      </c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>
        <v>1</v>
      </c>
      <c r="EE30" s="52">
        <v>8</v>
      </c>
      <c r="EF30" s="2">
        <v>1</v>
      </c>
      <c r="EG30" s="3">
        <v>8</v>
      </c>
    </row>
    <row r="31" spans="1:137" x14ac:dyDescent="0.25">
      <c r="A31" s="1">
        <v>56</v>
      </c>
      <c r="B31" s="2" t="s">
        <v>236</v>
      </c>
      <c r="C31" s="2"/>
      <c r="D31" s="2" t="s">
        <v>140</v>
      </c>
      <c r="E31" s="2" t="s">
        <v>175</v>
      </c>
      <c r="F31" s="2" t="s">
        <v>176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>
        <v>9.1999999999999993</v>
      </c>
      <c r="DP31" s="2">
        <v>9.4</v>
      </c>
      <c r="DQ31" s="2">
        <v>8.8000000000000007</v>
      </c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>
        <v>1</v>
      </c>
      <c r="EE31" s="52"/>
      <c r="EF31" s="2">
        <v>1</v>
      </c>
      <c r="EG31" s="2">
        <v>1</v>
      </c>
    </row>
    <row r="32" spans="1:137" x14ac:dyDescent="0.25">
      <c r="A32" s="1">
        <v>57</v>
      </c>
      <c r="B32" s="2" t="s">
        <v>310</v>
      </c>
      <c r="C32" s="59"/>
      <c r="D32" s="2" t="s">
        <v>140</v>
      </c>
      <c r="E32" s="2" t="s">
        <v>175</v>
      </c>
      <c r="F32" s="2" t="s">
        <v>13</v>
      </c>
      <c r="G32" s="23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7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>
        <v>2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>
        <v>4</v>
      </c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>
        <v>1</v>
      </c>
      <c r="EE32" s="52">
        <v>5</v>
      </c>
      <c r="EF32" s="2">
        <v>1</v>
      </c>
      <c r="EG32" s="3">
        <v>5</v>
      </c>
    </row>
    <row r="33" spans="1:137" x14ac:dyDescent="0.25">
      <c r="A33" s="1">
        <v>59</v>
      </c>
      <c r="B33" s="2" t="s">
        <v>336</v>
      </c>
      <c r="C33" s="2"/>
      <c r="D33" s="2" t="s">
        <v>140</v>
      </c>
      <c r="E33" s="2" t="s">
        <v>175</v>
      </c>
      <c r="F33" s="2" t="s">
        <v>13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>
        <v>6</v>
      </c>
      <c r="AV33" s="2"/>
      <c r="AW33" s="2"/>
      <c r="AX33" s="2"/>
      <c r="AY33" s="2"/>
      <c r="AZ33" s="2">
        <v>5</v>
      </c>
      <c r="BA33" s="2"/>
      <c r="BB33" s="2"/>
      <c r="BC33" s="2"/>
      <c r="BD33" s="2"/>
      <c r="BE33" s="2"/>
      <c r="BF33" s="2">
        <v>3</v>
      </c>
      <c r="BG33" s="2"/>
      <c r="BH33" s="2"/>
      <c r="BI33" s="2">
        <v>3</v>
      </c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>
        <v>3</v>
      </c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>
        <v>1</v>
      </c>
      <c r="EE33" s="52">
        <v>8</v>
      </c>
      <c r="EF33" s="2">
        <v>1</v>
      </c>
      <c r="EG33" s="3">
        <v>8</v>
      </c>
    </row>
    <row r="34" spans="1:137" x14ac:dyDescent="0.25">
      <c r="A34" s="1">
        <v>61</v>
      </c>
      <c r="B34" s="2" t="s">
        <v>233</v>
      </c>
      <c r="C34" s="2"/>
      <c r="D34" s="2" t="s">
        <v>140</v>
      </c>
      <c r="E34" s="2" t="s">
        <v>175</v>
      </c>
      <c r="F34" s="2" t="s">
        <v>13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>
        <v>5</v>
      </c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>
        <v>8.8000000000000007</v>
      </c>
      <c r="DP34" s="2">
        <v>8.8000000000000007</v>
      </c>
      <c r="DQ34" s="2">
        <v>9.6</v>
      </c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>
        <v>1</v>
      </c>
      <c r="EE34" s="52"/>
      <c r="EF34" s="2">
        <v>1</v>
      </c>
      <c r="EG34" s="3">
        <v>1</v>
      </c>
    </row>
    <row r="35" spans="1:137" x14ac:dyDescent="0.25">
      <c r="A35" s="1">
        <v>68</v>
      </c>
      <c r="B35" s="2" t="s">
        <v>317</v>
      </c>
      <c r="C35" s="2"/>
      <c r="D35" s="2" t="s">
        <v>140</v>
      </c>
      <c r="E35" s="2" t="s">
        <v>175</v>
      </c>
      <c r="F35" s="2" t="s">
        <v>176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>
        <v>8</v>
      </c>
      <c r="DT35" s="2">
        <v>8.4</v>
      </c>
      <c r="DU35" s="2">
        <v>8.6</v>
      </c>
      <c r="DV35" s="2"/>
      <c r="DW35" s="2"/>
      <c r="DX35" s="2"/>
      <c r="DY35" s="2"/>
      <c r="DZ35" s="2"/>
      <c r="EA35" s="2"/>
      <c r="EB35" s="2"/>
      <c r="EC35" s="2"/>
      <c r="ED35" s="2">
        <v>1</v>
      </c>
      <c r="EE35" s="52"/>
      <c r="EF35" s="2">
        <v>1</v>
      </c>
      <c r="EG35" s="2">
        <v>1</v>
      </c>
    </row>
    <row r="36" spans="1:137" x14ac:dyDescent="0.25">
      <c r="A36" s="1">
        <v>69</v>
      </c>
      <c r="B36" s="2" t="s">
        <v>324</v>
      </c>
      <c r="C36" s="2"/>
      <c r="D36" s="2" t="s">
        <v>140</v>
      </c>
      <c r="E36" s="2" t="s">
        <v>175</v>
      </c>
      <c r="F36" s="2" t="s">
        <v>13</v>
      </c>
      <c r="G36" s="2">
        <v>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>
        <v>1</v>
      </c>
      <c r="AM36" s="2"/>
      <c r="AN36" s="2"/>
      <c r="AO36" s="20"/>
      <c r="AP36" s="20"/>
      <c r="AQ36" s="20"/>
      <c r="AR36" s="20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>
        <v>1</v>
      </c>
      <c r="BM36" s="2"/>
      <c r="BN36" s="2">
        <v>2</v>
      </c>
      <c r="BO36" s="2"/>
      <c r="BP36" s="2"/>
      <c r="BQ36" s="2">
        <v>1</v>
      </c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>
        <v>1</v>
      </c>
      <c r="EE36" s="52">
        <v>14</v>
      </c>
      <c r="EF36" s="2">
        <v>1</v>
      </c>
      <c r="EG36" s="3">
        <v>14</v>
      </c>
    </row>
    <row r="37" spans="1:137" x14ac:dyDescent="0.25">
      <c r="A37" s="1">
        <v>71</v>
      </c>
      <c r="B37" s="2" t="s">
        <v>331</v>
      </c>
      <c r="C37" s="2"/>
      <c r="D37" s="2" t="s">
        <v>140</v>
      </c>
      <c r="E37" s="2" t="s">
        <v>175</v>
      </c>
      <c r="F37" s="2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>
        <v>2</v>
      </c>
      <c r="AV37" s="2"/>
      <c r="AW37" s="2"/>
      <c r="AX37" s="2"/>
      <c r="AY37" s="2"/>
      <c r="AZ37" s="2">
        <v>3</v>
      </c>
      <c r="BA37" s="2"/>
      <c r="BB37" s="2"/>
      <c r="BC37" s="2"/>
      <c r="BD37" s="2"/>
      <c r="BE37" s="2"/>
      <c r="BF37" s="2">
        <v>1</v>
      </c>
      <c r="BG37" s="2"/>
      <c r="BH37" s="2"/>
      <c r="BI37" s="2">
        <v>1</v>
      </c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>
        <v>1</v>
      </c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>
        <v>1</v>
      </c>
      <c r="EE37" s="52">
        <v>13</v>
      </c>
      <c r="EF37" s="2">
        <v>1</v>
      </c>
      <c r="EG37" s="3">
        <v>13</v>
      </c>
    </row>
    <row r="38" spans="1:137" x14ac:dyDescent="0.25">
      <c r="A38" s="1">
        <v>75</v>
      </c>
      <c r="B38" s="2" t="s">
        <v>334</v>
      </c>
      <c r="C38" s="2"/>
      <c r="D38" s="2" t="s">
        <v>140</v>
      </c>
      <c r="E38" s="2" t="s">
        <v>175</v>
      </c>
      <c r="F38" s="2" t="s">
        <v>13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v>9</v>
      </c>
      <c r="S38" s="2"/>
      <c r="T38" s="2">
        <v>7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>
        <v>1</v>
      </c>
      <c r="AV38" s="2"/>
      <c r="AW38" s="2"/>
      <c r="AX38" s="2"/>
      <c r="AY38" s="2"/>
      <c r="AZ38" s="2">
        <v>1</v>
      </c>
      <c r="BA38" s="2"/>
      <c r="BB38" s="2"/>
      <c r="BC38" s="2"/>
      <c r="BD38" s="2"/>
      <c r="BE38" s="2"/>
      <c r="BF38" s="2">
        <v>2</v>
      </c>
      <c r="BG38" s="2"/>
      <c r="BH38" s="2"/>
      <c r="BI38" s="2">
        <v>2</v>
      </c>
      <c r="BJ38" s="2"/>
      <c r="BK38" s="2"/>
      <c r="BL38" s="2">
        <v>5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>
        <v>2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>
        <v>1</v>
      </c>
      <c r="EE38" s="52">
        <v>13</v>
      </c>
      <c r="EF38" s="2">
        <v>1</v>
      </c>
      <c r="EG38" s="3">
        <v>13</v>
      </c>
    </row>
    <row r="39" spans="1:137" x14ac:dyDescent="0.25">
      <c r="A39" s="1">
        <v>76</v>
      </c>
      <c r="B39" s="2" t="s">
        <v>161</v>
      </c>
      <c r="C39" s="2"/>
      <c r="D39" s="2" t="s">
        <v>140</v>
      </c>
      <c r="E39" s="2" t="s">
        <v>175</v>
      </c>
      <c r="F39" s="2" t="s">
        <v>13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>
        <v>1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>
        <v>1</v>
      </c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>
        <v>1</v>
      </c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>
        <v>1</v>
      </c>
      <c r="EE39" s="52">
        <v>18</v>
      </c>
      <c r="EF39" s="2">
        <v>0</v>
      </c>
      <c r="EG39" s="3">
        <v>0</v>
      </c>
    </row>
    <row r="40" spans="1:137" x14ac:dyDescent="0.25">
      <c r="A40" s="1">
        <v>80</v>
      </c>
      <c r="B40" s="2" t="s">
        <v>322</v>
      </c>
      <c r="C40" s="2"/>
      <c r="D40" s="2" t="s">
        <v>140</v>
      </c>
      <c r="E40" s="2" t="s">
        <v>175</v>
      </c>
      <c r="F40" s="2" t="s">
        <v>13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v>5</v>
      </c>
      <c r="S40" s="2"/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>
        <v>3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>
        <v>3</v>
      </c>
      <c r="BM40" s="2"/>
      <c r="BN40" s="2"/>
      <c r="BO40" s="2"/>
      <c r="BP40" s="2"/>
      <c r="BQ40" s="2">
        <v>2</v>
      </c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>
        <v>1</v>
      </c>
      <c r="EE40" s="52">
        <v>8</v>
      </c>
      <c r="EF40" s="2">
        <v>1</v>
      </c>
      <c r="EG40" s="3">
        <v>8</v>
      </c>
    </row>
    <row r="41" spans="1:137" x14ac:dyDescent="0.25">
      <c r="A41" s="1">
        <v>82</v>
      </c>
      <c r="B41" s="2" t="s">
        <v>163</v>
      </c>
      <c r="C41" s="2"/>
      <c r="D41" s="2" t="s">
        <v>140</v>
      </c>
      <c r="E41" s="2" t="s">
        <v>175</v>
      </c>
      <c r="F41" s="2" t="s">
        <v>13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>
        <v>3</v>
      </c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>
        <v>9</v>
      </c>
      <c r="CN41" s="2">
        <v>8.4</v>
      </c>
      <c r="CO41" s="2">
        <v>9.1999999999999993</v>
      </c>
      <c r="CP41" s="2">
        <v>8.4</v>
      </c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>
        <v>1</v>
      </c>
      <c r="EE41" s="52">
        <v>4</v>
      </c>
      <c r="EF41" s="2">
        <v>1</v>
      </c>
      <c r="EG41" s="3">
        <v>4</v>
      </c>
    </row>
    <row r="42" spans="1:137" x14ac:dyDescent="0.25">
      <c r="A42" s="1">
        <v>84</v>
      </c>
      <c r="B42" s="2" t="s">
        <v>318</v>
      </c>
      <c r="C42" s="2"/>
      <c r="D42" s="2" t="s">
        <v>140</v>
      </c>
      <c r="E42" s="2" t="s">
        <v>175</v>
      </c>
      <c r="F42" s="2" t="s">
        <v>13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2</v>
      </c>
      <c r="S42" s="2"/>
      <c r="T42" s="2">
        <v>3</v>
      </c>
      <c r="U42" s="2"/>
      <c r="V42" s="2"/>
      <c r="W42" s="2"/>
      <c r="X42" s="2"/>
      <c r="Y42" s="2"/>
      <c r="Z42" s="20"/>
      <c r="AA42" s="20"/>
      <c r="AB42" s="20"/>
      <c r="AC42" s="20">
        <v>3</v>
      </c>
      <c r="AD42" s="2"/>
      <c r="AE42" s="21"/>
      <c r="AF42" s="29">
        <v>2</v>
      </c>
      <c r="AG42" s="22"/>
      <c r="AH42" s="2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>
        <v>1</v>
      </c>
      <c r="EE42" s="52">
        <v>4</v>
      </c>
      <c r="EF42" s="2">
        <v>1</v>
      </c>
      <c r="EG42" s="3">
        <v>4</v>
      </c>
    </row>
    <row r="43" spans="1:137" x14ac:dyDescent="0.25">
      <c r="A43" s="1">
        <v>90</v>
      </c>
      <c r="B43" s="2" t="s">
        <v>333</v>
      </c>
      <c r="C43" s="2"/>
      <c r="D43" s="2" t="s">
        <v>140</v>
      </c>
      <c r="E43" s="2" t="s">
        <v>175</v>
      </c>
      <c r="F43" s="2" t="s">
        <v>13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6</v>
      </c>
      <c r="S43" s="2"/>
      <c r="T43" s="2">
        <v>4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>
        <v>6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>
        <v>1</v>
      </c>
      <c r="EE43" s="52">
        <v>2</v>
      </c>
      <c r="EF43" s="2">
        <v>0</v>
      </c>
      <c r="EG43" s="3">
        <v>0</v>
      </c>
    </row>
    <row r="44" spans="1:137" x14ac:dyDescent="0.25">
      <c r="A44" s="1">
        <v>91</v>
      </c>
      <c r="B44" s="2" t="s">
        <v>312</v>
      </c>
      <c r="C44" s="2"/>
      <c r="D44" s="2" t="s">
        <v>140</v>
      </c>
      <c r="E44" s="2" t="s">
        <v>175</v>
      </c>
      <c r="F44" s="2" t="s">
        <v>13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>
        <v>4</v>
      </c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>
        <v>4</v>
      </c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>
        <v>7</v>
      </c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>
        <v>8.6</v>
      </c>
      <c r="CS44" s="2">
        <v>8.8000000000000007</v>
      </c>
      <c r="CT44" s="2">
        <v>9</v>
      </c>
      <c r="CU44" s="2">
        <v>9.1999999999999993</v>
      </c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>
        <v>1</v>
      </c>
      <c r="EE44" s="52">
        <v>2</v>
      </c>
      <c r="EF44" s="2">
        <v>1</v>
      </c>
      <c r="EG44" s="3">
        <v>2</v>
      </c>
    </row>
    <row r="45" spans="1:137" x14ac:dyDescent="0.25">
      <c r="A45" s="1">
        <v>93</v>
      </c>
      <c r="B45" s="2" t="s">
        <v>332</v>
      </c>
      <c r="C45" s="2"/>
      <c r="D45" s="2" t="s">
        <v>140</v>
      </c>
      <c r="E45" s="2" t="s">
        <v>175</v>
      </c>
      <c r="F45" s="2" t="s">
        <v>13</v>
      </c>
      <c r="G45" s="23"/>
      <c r="H45" s="2">
        <v>4</v>
      </c>
      <c r="I45" s="2"/>
      <c r="J45" s="2">
        <v>5</v>
      </c>
      <c r="K45" s="2"/>
      <c r="L45" s="2">
        <v>2</v>
      </c>
      <c r="M45" s="2"/>
      <c r="N45" s="2"/>
      <c r="O45" s="2"/>
      <c r="P45" s="2">
        <v>2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v>1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>
        <v>2</v>
      </c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>
        <v>1</v>
      </c>
      <c r="EE45" s="52">
        <v>11</v>
      </c>
      <c r="EF45" s="2">
        <v>1</v>
      </c>
      <c r="EG45" s="3">
        <v>11</v>
      </c>
    </row>
    <row r="46" spans="1:137" x14ac:dyDescent="0.25">
      <c r="A46" s="1">
        <v>94</v>
      </c>
      <c r="B46" s="2" t="s">
        <v>314</v>
      </c>
      <c r="C46" s="2"/>
      <c r="D46" s="2" t="s">
        <v>140</v>
      </c>
      <c r="E46" s="2" t="s">
        <v>175</v>
      </c>
      <c r="F46" s="2" t="s">
        <v>13</v>
      </c>
      <c r="G46" s="2"/>
      <c r="H46" s="2">
        <v>3</v>
      </c>
      <c r="I46" s="2"/>
      <c r="J46" s="2">
        <v>2</v>
      </c>
      <c r="K46" s="2"/>
      <c r="L46" s="2">
        <v>3</v>
      </c>
      <c r="M46" s="2"/>
      <c r="N46" s="2"/>
      <c r="O46" s="2"/>
      <c r="P46" s="2">
        <v>3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>
        <v>2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>
        <v>2</v>
      </c>
      <c r="AY46" s="2"/>
      <c r="AZ46" s="2"/>
      <c r="BA46" s="2"/>
      <c r="BB46" s="2">
        <v>1</v>
      </c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>
        <v>2</v>
      </c>
      <c r="BP46" s="2"/>
      <c r="BQ46" s="2"/>
      <c r="BR46" s="2"/>
      <c r="BS46" s="2"/>
      <c r="BT46" s="2">
        <v>1</v>
      </c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>
        <v>1</v>
      </c>
      <c r="EE46" s="52">
        <v>11</v>
      </c>
      <c r="EF46" s="2">
        <v>1</v>
      </c>
      <c r="EG46" s="3">
        <v>11</v>
      </c>
    </row>
    <row r="47" spans="1:137" x14ac:dyDescent="0.25">
      <c r="A47" s="1">
        <v>95</v>
      </c>
      <c r="B47" s="2" t="s">
        <v>319</v>
      </c>
      <c r="C47" s="2"/>
      <c r="D47" s="2" t="s">
        <v>140</v>
      </c>
      <c r="E47" s="2" t="s">
        <v>175</v>
      </c>
      <c r="F47" s="2" t="s">
        <v>13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>
        <v>4</v>
      </c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 t="s">
        <v>16</v>
      </c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>
        <v>9.1999999999999993</v>
      </c>
      <c r="DC47" s="2">
        <v>8.6</v>
      </c>
      <c r="DD47" s="2">
        <v>9.1999999999999993</v>
      </c>
      <c r="DE47" s="2">
        <v>8.6</v>
      </c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>
        <v>1</v>
      </c>
      <c r="EE47" s="52">
        <v>1</v>
      </c>
      <c r="EF47" s="2">
        <v>1</v>
      </c>
      <c r="EG47" s="3">
        <v>1</v>
      </c>
    </row>
    <row r="48" spans="1:137" x14ac:dyDescent="0.25">
      <c r="A48" s="1">
        <v>99</v>
      </c>
      <c r="B48" s="2" t="s">
        <v>323</v>
      </c>
      <c r="C48" s="2"/>
      <c r="D48" s="2" t="s">
        <v>140</v>
      </c>
      <c r="E48" s="2" t="s">
        <v>175</v>
      </c>
      <c r="F48" s="2" t="s">
        <v>13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>
        <v>6</v>
      </c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>
        <v>3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>
        <v>9.1999999999999993</v>
      </c>
      <c r="EB48" s="2">
        <v>9.1999999999999993</v>
      </c>
      <c r="EC48" s="2">
        <v>8.8000000000000007</v>
      </c>
      <c r="ED48" s="2">
        <v>1</v>
      </c>
      <c r="EE48" s="52">
        <v>3</v>
      </c>
      <c r="EF48" s="2">
        <v>1</v>
      </c>
      <c r="EG48" s="3">
        <v>3</v>
      </c>
    </row>
    <row r="49" spans="1:137" x14ac:dyDescent="0.25">
      <c r="A49" s="1">
        <v>100</v>
      </c>
      <c r="B49" s="2" t="s">
        <v>328</v>
      </c>
      <c r="C49" s="2"/>
      <c r="D49" s="2" t="s">
        <v>140</v>
      </c>
      <c r="E49" s="2" t="s">
        <v>175</v>
      </c>
      <c r="F49" s="2" t="s">
        <v>13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>
        <v>5</v>
      </c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>
        <v>1</v>
      </c>
      <c r="EE49" s="52">
        <v>1</v>
      </c>
      <c r="EF49" s="2">
        <v>1</v>
      </c>
      <c r="EG49" s="3">
        <v>1</v>
      </c>
    </row>
    <row r="50" spans="1:137" x14ac:dyDescent="0.25">
      <c r="A50" s="1">
        <v>100</v>
      </c>
      <c r="B50" s="2" t="s">
        <v>234</v>
      </c>
      <c r="C50" s="2"/>
      <c r="D50" s="2" t="s">
        <v>140</v>
      </c>
      <c r="E50" s="2" t="s">
        <v>175</v>
      </c>
      <c r="F50" s="2" t="s">
        <v>176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>
        <v>9</v>
      </c>
      <c r="CX50" s="2">
        <v>9</v>
      </c>
      <c r="CY50" s="2">
        <v>9.8000000000000007</v>
      </c>
      <c r="CZ50" s="2">
        <v>9</v>
      </c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>
        <v>9.6</v>
      </c>
      <c r="DX50" s="2">
        <v>9.4</v>
      </c>
      <c r="DY50" s="2">
        <v>9.6</v>
      </c>
      <c r="DZ50" s="2"/>
      <c r="EA50" s="2"/>
      <c r="EB50" s="2"/>
      <c r="EC50" s="2"/>
      <c r="ED50" s="2">
        <v>1</v>
      </c>
      <c r="EE50" s="52"/>
      <c r="EF50" s="2">
        <v>1</v>
      </c>
      <c r="EG50" s="2">
        <v>1</v>
      </c>
    </row>
    <row r="51" spans="1:137" x14ac:dyDescent="0.25">
      <c r="A51" s="1">
        <v>101</v>
      </c>
      <c r="B51" s="2" t="s">
        <v>160</v>
      </c>
      <c r="C51" s="2"/>
      <c r="D51" s="2" t="s">
        <v>140</v>
      </c>
      <c r="E51" s="2" t="s">
        <v>175</v>
      </c>
      <c r="F51" s="2" t="s">
        <v>13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>
        <v>4</v>
      </c>
      <c r="T51" s="2"/>
      <c r="U51" s="2"/>
      <c r="V51" s="2">
        <v>3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>
        <v>3</v>
      </c>
      <c r="AO51" s="2"/>
      <c r="AP51" s="2">
        <v>1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>
        <v>1</v>
      </c>
      <c r="EE51" s="52">
        <v>15</v>
      </c>
      <c r="EF51" s="2">
        <v>1</v>
      </c>
      <c r="EG51" s="3">
        <v>15</v>
      </c>
    </row>
    <row r="52" spans="1:137" x14ac:dyDescent="0.25">
      <c r="A52" s="1">
        <v>102</v>
      </c>
      <c r="B52" s="2" t="s">
        <v>330</v>
      </c>
      <c r="C52" s="2"/>
      <c r="D52" s="2" t="s">
        <v>140</v>
      </c>
      <c r="E52" s="2" t="s">
        <v>175</v>
      </c>
      <c r="F52" s="2" t="s">
        <v>13</v>
      </c>
      <c r="G52" s="2"/>
      <c r="H52" s="2">
        <v>2</v>
      </c>
      <c r="I52" s="2"/>
      <c r="J52" s="2">
        <v>3</v>
      </c>
      <c r="K52" s="2"/>
      <c r="L52" s="2"/>
      <c r="M52" s="2"/>
      <c r="N52" s="2"/>
      <c r="O52" s="2"/>
      <c r="P52" s="2">
        <v>5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v>2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>
        <v>1</v>
      </c>
      <c r="BN52" s="2"/>
      <c r="BO52" s="2">
        <v>3</v>
      </c>
      <c r="BP52" s="2"/>
      <c r="BQ52" s="2"/>
      <c r="BR52" s="2">
        <v>4</v>
      </c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>
        <v>1</v>
      </c>
      <c r="EE52" s="52">
        <v>10</v>
      </c>
      <c r="EF52" s="2">
        <v>1</v>
      </c>
      <c r="EG52" s="3">
        <v>10</v>
      </c>
    </row>
    <row r="53" spans="1:137" x14ac:dyDescent="0.25">
      <c r="A53" s="1">
        <v>103</v>
      </c>
      <c r="B53" s="2" t="s">
        <v>315</v>
      </c>
      <c r="C53" s="2"/>
      <c r="D53" s="2" t="s">
        <v>140</v>
      </c>
      <c r="E53" s="2" t="s">
        <v>175</v>
      </c>
      <c r="F53" s="2" t="s">
        <v>13</v>
      </c>
      <c r="G53" s="2"/>
      <c r="H53" s="2">
        <v>5</v>
      </c>
      <c r="I53" s="2"/>
      <c r="J53" s="2">
        <v>4</v>
      </c>
      <c r="K53" s="2"/>
      <c r="L53" s="2">
        <v>1</v>
      </c>
      <c r="M53" s="2"/>
      <c r="N53" s="2"/>
      <c r="O53" s="2"/>
      <c r="P53" s="2">
        <v>4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3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4"/>
      <c r="BI53" s="2"/>
      <c r="BJ53" s="2"/>
      <c r="BK53" s="2"/>
      <c r="BL53" s="2"/>
      <c r="BM53" s="2"/>
      <c r="BN53" s="2"/>
      <c r="BO53" s="2">
        <v>4</v>
      </c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>
        <v>1</v>
      </c>
      <c r="EE53" s="52">
        <v>5</v>
      </c>
      <c r="EF53" s="2">
        <v>1</v>
      </c>
      <c r="EG53" s="3">
        <v>5</v>
      </c>
    </row>
    <row r="54" spans="1:137" x14ac:dyDescent="0.25">
      <c r="A54" s="1">
        <v>104</v>
      </c>
      <c r="B54" s="2" t="s">
        <v>308</v>
      </c>
      <c r="C54" s="2"/>
      <c r="D54" s="2" t="s">
        <v>140</v>
      </c>
      <c r="E54" s="2" t="s">
        <v>175</v>
      </c>
      <c r="F54" s="2" t="s">
        <v>13</v>
      </c>
      <c r="G54" s="2"/>
      <c r="H54" s="2">
        <v>1</v>
      </c>
      <c r="I54" s="2"/>
      <c r="J54" s="2">
        <v>1</v>
      </c>
      <c r="K54" s="2"/>
      <c r="L54" s="2"/>
      <c r="M54" s="2"/>
      <c r="N54" s="2"/>
      <c r="O54" s="2"/>
      <c r="P54" s="2">
        <v>1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v>1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>
        <v>1</v>
      </c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>
        <v>1</v>
      </c>
      <c r="EE54" s="52">
        <v>9</v>
      </c>
      <c r="EF54" s="2">
        <v>1</v>
      </c>
      <c r="EG54" s="3">
        <v>9</v>
      </c>
    </row>
    <row r="55" spans="1:137" x14ac:dyDescent="0.25">
      <c r="A55" s="1">
        <v>108</v>
      </c>
      <c r="B55" s="2" t="s">
        <v>304</v>
      </c>
      <c r="C55" s="2"/>
      <c r="D55" s="2" t="s">
        <v>140</v>
      </c>
      <c r="E55" s="2" t="s">
        <v>175</v>
      </c>
      <c r="F55" s="2" t="s">
        <v>13</v>
      </c>
      <c r="G55" s="2">
        <v>1</v>
      </c>
      <c r="H55" s="2"/>
      <c r="I55" s="2">
        <v>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>
        <v>1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>
        <v>1</v>
      </c>
      <c r="EE55" s="52">
        <v>6</v>
      </c>
      <c r="EF55" s="2">
        <v>1</v>
      </c>
      <c r="EG55" s="3">
        <v>6</v>
      </c>
    </row>
    <row r="56" spans="1:137" x14ac:dyDescent="0.25">
      <c r="A56" s="1">
        <v>110</v>
      </c>
      <c r="B56" s="2" t="s">
        <v>329</v>
      </c>
      <c r="C56" s="2"/>
      <c r="D56" s="2" t="s">
        <v>140</v>
      </c>
      <c r="E56" s="2" t="s">
        <v>175</v>
      </c>
      <c r="F56" s="2" t="s">
        <v>13</v>
      </c>
      <c r="G56" s="2">
        <v>6</v>
      </c>
      <c r="H56" s="2"/>
      <c r="I56" s="2">
        <v>2</v>
      </c>
      <c r="J56" s="2"/>
      <c r="K56" s="2"/>
      <c r="L56" s="2"/>
      <c r="M56" s="2"/>
      <c r="N56" s="2"/>
      <c r="O56" s="2">
        <v>4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>
        <v>5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>
        <v>4</v>
      </c>
      <c r="BN56" s="2"/>
      <c r="BO56" s="2"/>
      <c r="BP56" s="2"/>
      <c r="BQ56" s="2"/>
      <c r="BR56" s="2">
        <v>3</v>
      </c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>
        <v>1</v>
      </c>
      <c r="EE56" s="52">
        <v>5</v>
      </c>
      <c r="EF56" s="2">
        <v>1</v>
      </c>
      <c r="EG56" s="3">
        <v>5</v>
      </c>
    </row>
    <row r="57" spans="1:137" x14ac:dyDescent="0.25">
      <c r="A57" s="1">
        <v>112</v>
      </c>
      <c r="B57" s="2" t="s">
        <v>306</v>
      </c>
      <c r="C57" s="2"/>
      <c r="D57" s="2" t="s">
        <v>140</v>
      </c>
      <c r="E57" s="2" t="s">
        <v>175</v>
      </c>
      <c r="F57" s="2" t="s">
        <v>13</v>
      </c>
      <c r="G57" s="2">
        <v>4</v>
      </c>
      <c r="H57" s="2"/>
      <c r="I57" s="2"/>
      <c r="J57" s="2"/>
      <c r="K57" s="2">
        <v>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>
        <v>2</v>
      </c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>
        <v>1</v>
      </c>
      <c r="EE57" s="52">
        <v>4</v>
      </c>
      <c r="EF57" s="2">
        <v>1</v>
      </c>
      <c r="EG57" s="3">
        <v>4</v>
      </c>
    </row>
    <row r="58" spans="1:137" x14ac:dyDescent="0.25">
      <c r="A58" s="1">
        <v>113</v>
      </c>
      <c r="B58" s="2" t="s">
        <v>321</v>
      </c>
      <c r="C58" s="2"/>
      <c r="D58" s="2" t="s">
        <v>140</v>
      </c>
      <c r="E58" s="2" t="s">
        <v>175</v>
      </c>
      <c r="F58" s="2" t="s">
        <v>176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>
        <v>8.6</v>
      </c>
      <c r="EB58" s="2">
        <v>9</v>
      </c>
      <c r="EC58" s="2">
        <v>9</v>
      </c>
      <c r="ED58" s="2">
        <v>1</v>
      </c>
      <c r="EE58" s="52"/>
      <c r="EF58" s="2">
        <v>1</v>
      </c>
      <c r="EG58" s="2">
        <v>1</v>
      </c>
    </row>
    <row r="59" spans="1:137" x14ac:dyDescent="0.25">
      <c r="A59" s="1">
        <v>115</v>
      </c>
      <c r="B59" s="2" t="s">
        <v>159</v>
      </c>
      <c r="C59" s="2"/>
      <c r="D59" s="2" t="s">
        <v>140</v>
      </c>
      <c r="E59" s="2" t="s">
        <v>175</v>
      </c>
      <c r="F59" s="2" t="s">
        <v>13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>
        <v>1</v>
      </c>
      <c r="T59" s="2"/>
      <c r="U59" s="2"/>
      <c r="V59" s="2">
        <v>1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>
        <v>1</v>
      </c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>
        <v>1</v>
      </c>
      <c r="EE59" s="52">
        <v>9</v>
      </c>
      <c r="EF59" s="2">
        <v>1</v>
      </c>
      <c r="EG59" s="3">
        <v>9</v>
      </c>
    </row>
    <row r="60" spans="1:137" x14ac:dyDescent="0.25">
      <c r="A60" s="1">
        <v>118</v>
      </c>
      <c r="B60" s="2" t="s">
        <v>303</v>
      </c>
      <c r="C60" s="2"/>
      <c r="D60" s="2" t="s">
        <v>140</v>
      </c>
      <c r="E60" s="2" t="s">
        <v>175</v>
      </c>
      <c r="F60" s="2" t="s">
        <v>13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>
        <v>2</v>
      </c>
      <c r="AW60" s="2"/>
      <c r="AX60" s="2"/>
      <c r="AY60" s="2"/>
      <c r="AZ60" s="2"/>
      <c r="BA60" s="2">
        <v>1</v>
      </c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>
        <v>1</v>
      </c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>
        <v>9</v>
      </c>
      <c r="DC60" s="2">
        <v>9</v>
      </c>
      <c r="DD60" s="2">
        <v>9.6</v>
      </c>
      <c r="DE60" s="2">
        <v>9.4</v>
      </c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>
        <v>1</v>
      </c>
      <c r="EE60" s="52">
        <v>8</v>
      </c>
      <c r="EF60" s="2">
        <v>1</v>
      </c>
      <c r="EG60" s="3">
        <v>8</v>
      </c>
    </row>
    <row r="61" spans="1:137" x14ac:dyDescent="0.25">
      <c r="A61" s="1">
        <v>119</v>
      </c>
      <c r="B61" s="2" t="s">
        <v>338</v>
      </c>
      <c r="C61" s="2"/>
      <c r="D61" s="2" t="s">
        <v>140</v>
      </c>
      <c r="E61" s="2" t="s">
        <v>175</v>
      </c>
      <c r="F61" s="2" t="s">
        <v>176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>
        <v>8</v>
      </c>
      <c r="EB61" s="2">
        <v>8.1999999999999993</v>
      </c>
      <c r="EC61" s="2">
        <v>8.4</v>
      </c>
      <c r="ED61" s="2">
        <v>1</v>
      </c>
      <c r="EE61" s="52"/>
      <c r="EF61" s="2">
        <v>0</v>
      </c>
      <c r="EG61" s="2">
        <v>0</v>
      </c>
    </row>
    <row r="62" spans="1:137" x14ac:dyDescent="0.25">
      <c r="A62" s="25">
        <v>124</v>
      </c>
      <c r="B62" s="24" t="s">
        <v>309</v>
      </c>
      <c r="C62" s="24"/>
      <c r="D62" s="24" t="s">
        <v>140</v>
      </c>
      <c r="E62" s="2" t="s">
        <v>175</v>
      </c>
      <c r="F62" s="24" t="s">
        <v>13</v>
      </c>
      <c r="G62" s="24">
        <v>3</v>
      </c>
      <c r="H62" s="24"/>
      <c r="I62" s="24"/>
      <c r="J62" s="24"/>
      <c r="K62" s="24"/>
      <c r="L62" s="24"/>
      <c r="M62" s="24"/>
      <c r="N62" s="24"/>
      <c r="O62" s="24">
        <v>1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>
        <v>3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">
        <v>1</v>
      </c>
      <c r="EE62" s="53">
        <v>4</v>
      </c>
      <c r="EF62" s="2">
        <v>1</v>
      </c>
      <c r="EG62" s="3">
        <v>4</v>
      </c>
    </row>
    <row r="63" spans="1:137" x14ac:dyDescent="0.25">
      <c r="A63" s="1">
        <v>278</v>
      </c>
      <c r="B63" s="2" t="s">
        <v>237</v>
      </c>
      <c r="C63" s="2"/>
      <c r="D63" s="2" t="s">
        <v>140</v>
      </c>
      <c r="E63" s="2" t="s">
        <v>175</v>
      </c>
      <c r="F63" s="2" t="s">
        <v>176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>
        <v>8.1999999999999993</v>
      </c>
      <c r="DX63" s="2">
        <v>8.4</v>
      </c>
      <c r="DY63" s="2">
        <v>8.8000000000000007</v>
      </c>
      <c r="DZ63" s="2"/>
      <c r="EA63" s="2"/>
      <c r="EB63" s="2"/>
      <c r="EC63" s="2"/>
      <c r="ED63" s="2">
        <v>1</v>
      </c>
      <c r="EE63" s="52"/>
      <c r="EF63" s="2">
        <v>1</v>
      </c>
      <c r="EG63" s="2">
        <v>1</v>
      </c>
    </row>
    <row r="64" spans="1:137" x14ac:dyDescent="0.25">
      <c r="A64" s="1">
        <v>1</v>
      </c>
      <c r="B64" s="2" t="s">
        <v>383</v>
      </c>
      <c r="C64" s="2"/>
      <c r="D64" s="2" t="s">
        <v>142</v>
      </c>
      <c r="E64" s="2" t="s">
        <v>213</v>
      </c>
      <c r="F64" s="2" t="s">
        <v>84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 t="s">
        <v>91</v>
      </c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 t="s">
        <v>110</v>
      </c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>
        <v>8.1999999999999993</v>
      </c>
      <c r="DL64" s="2">
        <v>8.6</v>
      </c>
      <c r="DM64" s="2">
        <v>8.6</v>
      </c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>
        <v>1</v>
      </c>
      <c r="EE64" s="52"/>
      <c r="EF64" s="2">
        <v>0</v>
      </c>
      <c r="EG64" s="3">
        <v>0</v>
      </c>
    </row>
    <row r="65" spans="1:137" x14ac:dyDescent="0.25">
      <c r="A65" s="1">
        <v>2</v>
      </c>
      <c r="B65" s="2" t="s">
        <v>384</v>
      </c>
      <c r="C65" s="2"/>
      <c r="D65" s="2" t="s">
        <v>142</v>
      </c>
      <c r="E65" s="2" t="s">
        <v>213</v>
      </c>
      <c r="F65" s="2" t="s">
        <v>84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 t="s">
        <v>91</v>
      </c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 t="s">
        <v>110</v>
      </c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>
        <v>8</v>
      </c>
      <c r="DL65" s="2">
        <v>8</v>
      </c>
      <c r="DM65" s="2">
        <v>8.6</v>
      </c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>
        <v>1</v>
      </c>
      <c r="EE65" s="52"/>
      <c r="EF65" s="2">
        <v>0</v>
      </c>
      <c r="EG65" s="3">
        <v>0</v>
      </c>
    </row>
    <row r="66" spans="1:137" x14ac:dyDescent="0.25">
      <c r="A66" s="1">
        <v>21</v>
      </c>
      <c r="B66" s="2" t="s">
        <v>385</v>
      </c>
      <c r="C66" s="2"/>
      <c r="D66" s="2" t="s">
        <v>142</v>
      </c>
      <c r="E66" s="2" t="s">
        <v>213</v>
      </c>
      <c r="F66" s="2" t="s">
        <v>214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4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>
        <v>8.4</v>
      </c>
      <c r="DL66" s="2">
        <v>8.1999999999999993</v>
      </c>
      <c r="DM66" s="2">
        <v>8.6</v>
      </c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>
        <v>1</v>
      </c>
      <c r="EE66" s="52"/>
      <c r="EF66" s="2">
        <v>0</v>
      </c>
      <c r="EG66" s="2">
        <v>0</v>
      </c>
    </row>
    <row r="67" spans="1:137" x14ac:dyDescent="0.25">
      <c r="A67" s="1">
        <v>27</v>
      </c>
      <c r="B67" s="2" t="s">
        <v>386</v>
      </c>
      <c r="C67" s="2"/>
      <c r="D67" s="2" t="s">
        <v>142</v>
      </c>
      <c r="E67" s="2" t="s">
        <v>213</v>
      </c>
      <c r="F67" s="2" t="s">
        <v>84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 t="s">
        <v>91</v>
      </c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 t="s">
        <v>109</v>
      </c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>
        <v>8.1999999999999993</v>
      </c>
      <c r="DL67" s="2">
        <v>8.4</v>
      </c>
      <c r="DM67" s="2">
        <v>8.8000000000000007</v>
      </c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>
        <v>1</v>
      </c>
      <c r="EE67" s="52"/>
      <c r="EF67" s="2">
        <v>0</v>
      </c>
      <c r="EG67" s="3">
        <v>0</v>
      </c>
    </row>
    <row r="68" spans="1:137" x14ac:dyDescent="0.25">
      <c r="A68" s="1">
        <v>52</v>
      </c>
      <c r="B68" s="2" t="s">
        <v>239</v>
      </c>
      <c r="C68" s="2"/>
      <c r="D68" s="2" t="s">
        <v>143</v>
      </c>
      <c r="E68" s="2" t="s">
        <v>175</v>
      </c>
      <c r="F68" s="2" t="s">
        <v>19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>
        <v>2</v>
      </c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>
        <v>4</v>
      </c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>
        <v>3</v>
      </c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>
        <v>9</v>
      </c>
      <c r="DP68" s="2">
        <v>8.8000000000000007</v>
      </c>
      <c r="DQ68" s="2">
        <v>9.1999999999999993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>
        <v>1</v>
      </c>
      <c r="EE68" s="52">
        <v>10</v>
      </c>
      <c r="EF68" s="2">
        <v>1</v>
      </c>
      <c r="EG68" s="3">
        <v>10</v>
      </c>
    </row>
    <row r="69" spans="1:137" x14ac:dyDescent="0.25">
      <c r="A69" s="1">
        <v>53</v>
      </c>
      <c r="B69" s="2" t="s">
        <v>387</v>
      </c>
      <c r="C69" s="2"/>
      <c r="D69" s="2" t="s">
        <v>143</v>
      </c>
      <c r="E69" s="2" t="s">
        <v>175</v>
      </c>
      <c r="F69" s="2" t="s">
        <v>19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>
        <v>7</v>
      </c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>
        <v>5</v>
      </c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>
        <v>4</v>
      </c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>
        <v>1</v>
      </c>
      <c r="EE69" s="52">
        <v>2</v>
      </c>
      <c r="EF69" s="2">
        <v>1</v>
      </c>
      <c r="EG69" s="3">
        <v>2</v>
      </c>
    </row>
    <row r="70" spans="1:137" x14ac:dyDescent="0.25">
      <c r="A70" s="1">
        <v>73</v>
      </c>
      <c r="B70" s="2" t="s">
        <v>388</v>
      </c>
      <c r="C70" s="2"/>
      <c r="D70" s="2" t="s">
        <v>143</v>
      </c>
      <c r="E70" s="2" t="s">
        <v>175</v>
      </c>
      <c r="F70" s="2" t="s">
        <v>19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6" t="s">
        <v>26</v>
      </c>
      <c r="S70" s="2"/>
      <c r="T70" s="2">
        <v>10</v>
      </c>
      <c r="U70" s="2"/>
      <c r="V70" s="2"/>
      <c r="W70" s="2"/>
      <c r="X70" s="2"/>
      <c r="Y70" s="2"/>
      <c r="Z70" s="2"/>
      <c r="AA70" s="2"/>
      <c r="AB70" s="2"/>
      <c r="AC70" s="2">
        <v>5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>
        <v>5</v>
      </c>
      <c r="AV70" s="2"/>
      <c r="AW70" s="2"/>
      <c r="AX70" s="2"/>
      <c r="AY70" s="2"/>
      <c r="AZ70" s="2">
        <v>2</v>
      </c>
      <c r="BA70" s="2"/>
      <c r="BB70" s="2"/>
      <c r="BC70" s="2"/>
      <c r="BD70" s="2"/>
      <c r="BE70" s="2"/>
      <c r="BF70" s="2"/>
      <c r="BG70" s="2"/>
      <c r="BH70" s="2"/>
      <c r="BI70" s="2">
        <v>4</v>
      </c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>
        <v>5</v>
      </c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>
        <v>1</v>
      </c>
      <c r="EE70" s="52">
        <v>5</v>
      </c>
      <c r="EF70" s="2">
        <v>1</v>
      </c>
      <c r="EG70" s="3">
        <v>5</v>
      </c>
    </row>
    <row r="71" spans="1:137" x14ac:dyDescent="0.25">
      <c r="A71" s="1">
        <v>109</v>
      </c>
      <c r="B71" s="2" t="s">
        <v>389</v>
      </c>
      <c r="C71" s="2"/>
      <c r="D71" s="2" t="s">
        <v>143</v>
      </c>
      <c r="E71" s="2" t="s">
        <v>175</v>
      </c>
      <c r="F71" s="2" t="s">
        <v>19</v>
      </c>
      <c r="G71" s="2">
        <v>8</v>
      </c>
      <c r="H71" s="2"/>
      <c r="I71" s="2">
        <v>6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>
        <v>8</v>
      </c>
      <c r="AW71" s="2"/>
      <c r="AX71" s="2"/>
      <c r="AY71" s="2"/>
      <c r="AZ71" s="2"/>
      <c r="BA71" s="2">
        <v>7</v>
      </c>
      <c r="BB71" s="2"/>
      <c r="BC71" s="2"/>
      <c r="BD71" s="2"/>
      <c r="BE71" s="2"/>
      <c r="BF71" s="2"/>
      <c r="BG71" s="2"/>
      <c r="BH71" s="2"/>
      <c r="BI71" s="2"/>
      <c r="BJ71" s="2">
        <v>2</v>
      </c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 t="s">
        <v>16</v>
      </c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>
        <v>1</v>
      </c>
      <c r="EE71" s="52">
        <v>2</v>
      </c>
      <c r="EF71" s="2">
        <v>1</v>
      </c>
      <c r="EG71" s="3">
        <v>2</v>
      </c>
    </row>
    <row r="72" spans="1:137" x14ac:dyDescent="0.25">
      <c r="A72" s="1">
        <v>270</v>
      </c>
      <c r="B72" s="2" t="s">
        <v>390</v>
      </c>
      <c r="C72" s="2"/>
      <c r="D72" s="2" t="s">
        <v>143</v>
      </c>
      <c r="E72" s="2" t="s">
        <v>175</v>
      </c>
      <c r="F72" s="2" t="s">
        <v>19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4</v>
      </c>
      <c r="S72" s="2"/>
      <c r="T72" s="2">
        <v>5</v>
      </c>
      <c r="U72" s="2"/>
      <c r="V72" s="2"/>
      <c r="W72" s="2"/>
      <c r="X72" s="2"/>
      <c r="Y72" s="2"/>
      <c r="Z72" s="2"/>
      <c r="AA72" s="2"/>
      <c r="AB72" s="2"/>
      <c r="AC72" s="2">
        <v>2</v>
      </c>
      <c r="AD72" s="2"/>
      <c r="AE72" s="2"/>
      <c r="AF72" s="2"/>
      <c r="AG72" s="2"/>
      <c r="AH72" s="2"/>
      <c r="AI72" s="2"/>
      <c r="AJ72" s="2"/>
      <c r="AK72" s="2"/>
      <c r="AL72" s="2">
        <v>5</v>
      </c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>
        <v>2</v>
      </c>
      <c r="BM72" s="2"/>
      <c r="BN72" s="2">
        <v>3</v>
      </c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>
        <v>1</v>
      </c>
      <c r="EE72" s="52">
        <v>6</v>
      </c>
      <c r="EF72" s="2">
        <v>1</v>
      </c>
      <c r="EG72" s="3">
        <v>6</v>
      </c>
    </row>
    <row r="73" spans="1:137" x14ac:dyDescent="0.25">
      <c r="A73" s="1">
        <v>274</v>
      </c>
      <c r="B73" s="2" t="s">
        <v>238</v>
      </c>
      <c r="C73" s="2"/>
      <c r="D73" s="2" t="s">
        <v>143</v>
      </c>
      <c r="E73" s="2" t="s">
        <v>175</v>
      </c>
      <c r="F73" s="2" t="s">
        <v>19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>
        <v>3</v>
      </c>
      <c r="T73" s="2"/>
      <c r="U73" s="2"/>
      <c r="V73" s="2">
        <v>5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>
        <v>2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>
        <v>1</v>
      </c>
      <c r="EE73" s="52">
        <v>6</v>
      </c>
      <c r="EF73" s="2">
        <v>1</v>
      </c>
      <c r="EG73" s="3">
        <v>6</v>
      </c>
    </row>
    <row r="74" spans="1:137" x14ac:dyDescent="0.25">
      <c r="A74" s="1">
        <v>274</v>
      </c>
      <c r="B74" s="2" t="s">
        <v>302</v>
      </c>
      <c r="C74" s="2"/>
      <c r="D74" s="2" t="s">
        <v>143</v>
      </c>
      <c r="E74" s="2" t="s">
        <v>175</v>
      </c>
      <c r="F74" s="2" t="s">
        <v>19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>
        <v>2</v>
      </c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>
        <v>1</v>
      </c>
      <c r="EE74" s="52"/>
      <c r="EF74" s="2">
        <v>1</v>
      </c>
      <c r="EG74" s="3">
        <v>1</v>
      </c>
    </row>
    <row r="75" spans="1:137" x14ac:dyDescent="0.25">
      <c r="A75" s="25">
        <v>275</v>
      </c>
      <c r="B75" s="24" t="s">
        <v>391</v>
      </c>
      <c r="C75" s="24"/>
      <c r="D75" s="24" t="s">
        <v>143</v>
      </c>
      <c r="E75" s="2" t="s">
        <v>175</v>
      </c>
      <c r="F75" s="24" t="s">
        <v>19</v>
      </c>
      <c r="G75" s="24">
        <v>5</v>
      </c>
      <c r="H75" s="24"/>
      <c r="I75" s="24">
        <v>4</v>
      </c>
      <c r="J75" s="24"/>
      <c r="K75" s="24">
        <v>2</v>
      </c>
      <c r="L75" s="24"/>
      <c r="M75" s="24"/>
      <c r="N75" s="24"/>
      <c r="O75" s="24">
        <v>3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">
        <v>1</v>
      </c>
      <c r="EE75" s="53"/>
      <c r="EF75" s="24">
        <v>1</v>
      </c>
      <c r="EG75" s="3">
        <v>1</v>
      </c>
    </row>
    <row r="76" spans="1:137" x14ac:dyDescent="0.25">
      <c r="A76" s="25">
        <v>7</v>
      </c>
      <c r="B76" s="24" t="s">
        <v>392</v>
      </c>
      <c r="C76" s="24"/>
      <c r="D76" s="2" t="s">
        <v>144</v>
      </c>
      <c r="E76" s="24" t="s">
        <v>147</v>
      </c>
      <c r="F76" s="24" t="s">
        <v>177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>
        <v>8.4</v>
      </c>
      <c r="DL76" s="24">
        <v>8.6</v>
      </c>
      <c r="DM76" s="24">
        <v>9</v>
      </c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">
        <v>1</v>
      </c>
      <c r="EE76" s="53"/>
      <c r="EF76" s="24">
        <v>1</v>
      </c>
      <c r="EG76" s="2">
        <v>1</v>
      </c>
    </row>
    <row r="77" spans="1:137" x14ac:dyDescent="0.25">
      <c r="A77" s="1">
        <v>15</v>
      </c>
      <c r="B77" s="2" t="s">
        <v>393</v>
      </c>
      <c r="C77" s="2"/>
      <c r="D77" s="2" t="s">
        <v>144</v>
      </c>
      <c r="E77" s="2" t="s">
        <v>147</v>
      </c>
      <c r="F77" s="2" t="s">
        <v>177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>
        <v>8.4</v>
      </c>
      <c r="DL77" s="2">
        <v>8.6</v>
      </c>
      <c r="DM77" s="2">
        <v>9.1999999999999993</v>
      </c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>
        <v>1</v>
      </c>
      <c r="EE77" s="52"/>
      <c r="EF77" s="2">
        <v>1</v>
      </c>
      <c r="EG77" s="2">
        <v>1</v>
      </c>
    </row>
    <row r="78" spans="1:137" x14ac:dyDescent="0.25">
      <c r="A78" s="1">
        <v>20</v>
      </c>
      <c r="B78" s="2" t="s">
        <v>394</v>
      </c>
      <c r="C78" s="2"/>
      <c r="D78" s="2" t="s">
        <v>144</v>
      </c>
      <c r="E78" s="2" t="s">
        <v>147</v>
      </c>
      <c r="F78" s="2" t="s">
        <v>177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>
        <v>8.6</v>
      </c>
      <c r="DL78" s="2">
        <v>8.6</v>
      </c>
      <c r="DM78" s="2">
        <v>8.8000000000000007</v>
      </c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>
        <v>1</v>
      </c>
      <c r="EE78" s="52"/>
      <c r="EF78" s="2">
        <v>1</v>
      </c>
      <c r="EG78" s="2">
        <v>1</v>
      </c>
    </row>
    <row r="79" spans="1:137" x14ac:dyDescent="0.25">
      <c r="A79" s="1">
        <v>25</v>
      </c>
      <c r="B79" s="2" t="s">
        <v>395</v>
      </c>
      <c r="C79" s="2"/>
      <c r="D79" s="2" t="s">
        <v>144</v>
      </c>
      <c r="E79" s="2" t="s">
        <v>147</v>
      </c>
      <c r="F79" s="2" t="s">
        <v>14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>
        <v>7</v>
      </c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>
        <v>8.4</v>
      </c>
      <c r="DL79" s="2">
        <v>8</v>
      </c>
      <c r="DM79" s="2">
        <v>8.6</v>
      </c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>
        <v>1</v>
      </c>
      <c r="EE79" s="52"/>
      <c r="EF79" s="2">
        <v>1</v>
      </c>
      <c r="EG79" s="3">
        <v>1</v>
      </c>
    </row>
    <row r="80" spans="1:137" x14ac:dyDescent="0.25">
      <c r="A80" s="1">
        <v>28</v>
      </c>
      <c r="B80" s="2" t="s">
        <v>396</v>
      </c>
      <c r="C80" s="2"/>
      <c r="D80" s="2" t="s">
        <v>144</v>
      </c>
      <c r="E80" s="2" t="s">
        <v>147</v>
      </c>
      <c r="F80" s="2" t="s">
        <v>14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>
        <v>6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>
        <v>6</v>
      </c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>
        <v>7</v>
      </c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 t="s">
        <v>130</v>
      </c>
      <c r="BW80" s="2"/>
      <c r="BX80" s="2"/>
      <c r="BY80" s="2">
        <v>6</v>
      </c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>
        <v>9.6</v>
      </c>
      <c r="DL80" s="2">
        <v>9.4</v>
      </c>
      <c r="DM80" s="2">
        <v>9.8000000000000007</v>
      </c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>
        <v>1</v>
      </c>
      <c r="EE80" s="52">
        <v>2</v>
      </c>
      <c r="EF80" s="2">
        <v>0</v>
      </c>
      <c r="EG80" s="3">
        <v>0</v>
      </c>
    </row>
    <row r="81" spans="1:137" x14ac:dyDescent="0.25">
      <c r="A81" s="1">
        <v>31</v>
      </c>
      <c r="B81" s="2" t="s">
        <v>397</v>
      </c>
      <c r="C81" s="2"/>
      <c r="D81" s="2" t="s">
        <v>144</v>
      </c>
      <c r="E81" s="2" t="s">
        <v>147</v>
      </c>
      <c r="F81" s="2" t="s">
        <v>14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 t="s">
        <v>80</v>
      </c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>
        <v>8.1999999999999993</v>
      </c>
      <c r="DL81" s="2">
        <v>8.1999999999999993</v>
      </c>
      <c r="DM81" s="2">
        <v>9</v>
      </c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>
        <v>1</v>
      </c>
      <c r="EE81" s="52"/>
      <c r="EF81" s="2">
        <v>1</v>
      </c>
      <c r="EG81" s="3">
        <v>1</v>
      </c>
    </row>
    <row r="82" spans="1:137" x14ac:dyDescent="0.25">
      <c r="A82" s="1">
        <v>34</v>
      </c>
      <c r="B82" s="2" t="s">
        <v>398</v>
      </c>
      <c r="C82" s="2"/>
      <c r="D82" s="2" t="s">
        <v>144</v>
      </c>
      <c r="E82" s="2" t="s">
        <v>147</v>
      </c>
      <c r="F82" s="2" t="s">
        <v>177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>
        <v>8.6</v>
      </c>
      <c r="DL82" s="2">
        <v>8.8000000000000007</v>
      </c>
      <c r="DM82" s="2">
        <v>9</v>
      </c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>
        <v>1</v>
      </c>
      <c r="EE82" s="52"/>
      <c r="EF82" s="2">
        <v>1</v>
      </c>
      <c r="EG82" s="2">
        <v>1</v>
      </c>
    </row>
    <row r="83" spans="1:137" x14ac:dyDescent="0.25">
      <c r="A83" s="1">
        <v>35</v>
      </c>
      <c r="B83" s="2" t="s">
        <v>399</v>
      </c>
      <c r="C83" s="2"/>
      <c r="D83" s="2" t="s">
        <v>144</v>
      </c>
      <c r="E83" s="2" t="s">
        <v>147</v>
      </c>
      <c r="F83" s="2" t="s">
        <v>14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 t="s">
        <v>105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>
        <v>8</v>
      </c>
      <c r="DL83" s="2">
        <v>8</v>
      </c>
      <c r="DM83" s="2">
        <v>8.4</v>
      </c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>
        <v>1</v>
      </c>
      <c r="EE83" s="52"/>
      <c r="EF83" s="2">
        <v>1</v>
      </c>
      <c r="EG83" s="3">
        <v>1</v>
      </c>
    </row>
    <row r="84" spans="1:137" x14ac:dyDescent="0.25">
      <c r="A84" s="1">
        <v>36</v>
      </c>
      <c r="B84" s="2" t="s">
        <v>400</v>
      </c>
      <c r="C84" s="2"/>
      <c r="D84" s="2" t="s">
        <v>144</v>
      </c>
      <c r="E84" s="2" t="s">
        <v>147</v>
      </c>
      <c r="F84" s="2" t="s">
        <v>14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>
        <v>6</v>
      </c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>
        <v>1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>
        <v>4</v>
      </c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>
        <v>9.1999999999999993</v>
      </c>
      <c r="DL84" s="2">
        <v>8.8000000000000007</v>
      </c>
      <c r="DM84" s="2">
        <v>9</v>
      </c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>
        <v>1</v>
      </c>
      <c r="EE84" s="52">
        <v>5</v>
      </c>
      <c r="EF84" s="2">
        <v>1</v>
      </c>
      <c r="EG84" s="3">
        <v>5</v>
      </c>
    </row>
    <row r="85" spans="1:137" x14ac:dyDescent="0.25">
      <c r="A85" s="1">
        <v>37</v>
      </c>
      <c r="B85" s="2" t="s">
        <v>401</v>
      </c>
      <c r="C85" s="2"/>
      <c r="D85" s="2" t="s">
        <v>144</v>
      </c>
      <c r="E85" s="2" t="s">
        <v>147</v>
      </c>
      <c r="F85" s="2" t="s">
        <v>177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>
        <v>8.4</v>
      </c>
      <c r="DL85" s="2">
        <v>8.1999999999999993</v>
      </c>
      <c r="DM85" s="2">
        <v>8.6</v>
      </c>
      <c r="DN85" s="2"/>
      <c r="DO85" s="2"/>
      <c r="DP85" s="2"/>
      <c r="DQ85" s="2"/>
      <c r="DR85" s="2"/>
      <c r="DS85" s="24"/>
      <c r="DT85" s="24"/>
      <c r="DU85" s="24"/>
      <c r="DV85" s="2"/>
      <c r="DW85" s="2"/>
      <c r="DX85" s="2"/>
      <c r="DY85" s="2"/>
      <c r="DZ85" s="2"/>
      <c r="EA85" s="2"/>
      <c r="EB85" s="2"/>
      <c r="EC85" s="2"/>
      <c r="ED85" s="2">
        <v>1</v>
      </c>
      <c r="EE85" s="52"/>
      <c r="EF85" s="2">
        <v>1</v>
      </c>
      <c r="EG85" s="2">
        <v>1</v>
      </c>
    </row>
    <row r="86" spans="1:137" x14ac:dyDescent="0.25">
      <c r="A86" s="1">
        <v>38</v>
      </c>
      <c r="B86" s="2" t="s">
        <v>402</v>
      </c>
      <c r="C86" s="2"/>
      <c r="D86" s="2" t="s">
        <v>144</v>
      </c>
      <c r="E86" s="2" t="s">
        <v>147</v>
      </c>
      <c r="F86" s="2" t="s">
        <v>14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>
        <v>5</v>
      </c>
      <c r="BE86" s="2"/>
      <c r="BF86" s="2"/>
      <c r="BG86" s="2"/>
      <c r="BH86" s="2"/>
      <c r="BI86" s="2"/>
      <c r="BJ86" s="2"/>
      <c r="BK86" s="2">
        <v>2</v>
      </c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>
        <v>4</v>
      </c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>
        <v>1</v>
      </c>
      <c r="EE86" s="52">
        <v>4</v>
      </c>
      <c r="EF86" s="2">
        <v>1</v>
      </c>
      <c r="EG86" s="3">
        <v>4</v>
      </c>
    </row>
    <row r="87" spans="1:137" x14ac:dyDescent="0.25">
      <c r="A87" s="1">
        <v>39</v>
      </c>
      <c r="B87" s="2" t="s">
        <v>242</v>
      </c>
      <c r="C87" s="2"/>
      <c r="D87" s="2" t="s">
        <v>144</v>
      </c>
      <c r="E87" s="2" t="s">
        <v>147</v>
      </c>
      <c r="F87" s="2" t="s">
        <v>14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>
        <v>1</v>
      </c>
      <c r="X87" s="2">
        <v>1</v>
      </c>
      <c r="Y87" s="2"/>
      <c r="Z87" s="2">
        <v>1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>
        <v>1</v>
      </c>
      <c r="AX87" s="2"/>
      <c r="AY87" s="2"/>
      <c r="AZ87" s="2"/>
      <c r="BA87" s="2"/>
      <c r="BB87" s="2"/>
      <c r="BC87" s="2"/>
      <c r="BD87" s="2"/>
      <c r="BE87" s="2"/>
      <c r="BF87" s="2"/>
      <c r="BG87" s="2">
        <v>1</v>
      </c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>
        <v>1</v>
      </c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>
        <v>1</v>
      </c>
      <c r="EE87" s="52">
        <v>12</v>
      </c>
      <c r="EF87" s="2">
        <v>1</v>
      </c>
      <c r="EG87" s="3">
        <v>12</v>
      </c>
    </row>
    <row r="88" spans="1:137" x14ac:dyDescent="0.25">
      <c r="A88" s="1">
        <v>39</v>
      </c>
      <c r="B88" s="2" t="s">
        <v>403</v>
      </c>
      <c r="C88" s="2"/>
      <c r="D88" s="2" t="s">
        <v>144</v>
      </c>
      <c r="E88" s="2" t="s">
        <v>147</v>
      </c>
      <c r="F88" s="2" t="s">
        <v>14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>
        <v>4</v>
      </c>
      <c r="AB88" s="2"/>
      <c r="AC88" s="2"/>
      <c r="AD88" s="2">
        <v>1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>
        <v>4</v>
      </c>
      <c r="BL88" s="2"/>
      <c r="BM88" s="2"/>
      <c r="BN88" s="2"/>
      <c r="BO88" s="2"/>
      <c r="BP88" s="2">
        <v>2</v>
      </c>
      <c r="BQ88" s="2"/>
      <c r="BR88" s="2"/>
      <c r="BS88" s="2"/>
      <c r="BT88" s="2"/>
      <c r="BU88" s="2"/>
      <c r="BV88" s="2">
        <v>2</v>
      </c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>
        <v>1</v>
      </c>
      <c r="EE88" s="52">
        <v>5</v>
      </c>
      <c r="EF88" s="2">
        <v>1</v>
      </c>
      <c r="EG88" s="3">
        <v>5</v>
      </c>
    </row>
    <row r="89" spans="1:137" x14ac:dyDescent="0.25">
      <c r="A89" s="1">
        <v>40</v>
      </c>
      <c r="B89" s="2" t="s">
        <v>404</v>
      </c>
      <c r="C89" s="2"/>
      <c r="D89" s="2" t="s">
        <v>144</v>
      </c>
      <c r="E89" s="2" t="s">
        <v>147</v>
      </c>
      <c r="F89" s="2" t="s">
        <v>14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>
        <v>5</v>
      </c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 t="s">
        <v>86</v>
      </c>
      <c r="AT89" s="2"/>
      <c r="AU89" s="2"/>
      <c r="AV89" s="2"/>
      <c r="AW89" s="2"/>
      <c r="AX89" s="2"/>
      <c r="AY89" s="2">
        <v>4</v>
      </c>
      <c r="AZ89" s="2"/>
      <c r="BA89" s="2"/>
      <c r="BB89" s="2"/>
      <c r="BC89" s="2"/>
      <c r="BD89" s="2"/>
      <c r="BE89" s="2"/>
      <c r="BF89" s="2"/>
      <c r="BG89" s="2"/>
      <c r="BH89" s="2">
        <v>5</v>
      </c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 t="s">
        <v>108</v>
      </c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>
        <v>1</v>
      </c>
      <c r="EE89" s="52">
        <v>2</v>
      </c>
      <c r="EF89" s="2">
        <v>1</v>
      </c>
      <c r="EG89" s="3">
        <v>2</v>
      </c>
    </row>
    <row r="90" spans="1:137" x14ac:dyDescent="0.25">
      <c r="A90" s="1">
        <v>41</v>
      </c>
      <c r="B90" s="2" t="s">
        <v>405</v>
      </c>
      <c r="C90" s="2"/>
      <c r="D90" s="2" t="s">
        <v>144</v>
      </c>
      <c r="E90" s="2" t="s">
        <v>147</v>
      </c>
      <c r="F90" s="2" t="s">
        <v>14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>
        <v>1</v>
      </c>
      <c r="Z90" s="2"/>
      <c r="AA90" s="2">
        <v>3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>
        <v>1</v>
      </c>
      <c r="BL90" s="2"/>
      <c r="BM90" s="2"/>
      <c r="BN90" s="2"/>
      <c r="BO90" s="2"/>
      <c r="BP90" s="2">
        <v>1</v>
      </c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>
        <v>1</v>
      </c>
      <c r="EE90" s="52">
        <v>6</v>
      </c>
      <c r="EF90" s="2">
        <v>1</v>
      </c>
      <c r="EG90" s="3">
        <v>6</v>
      </c>
    </row>
    <row r="91" spans="1:137" x14ac:dyDescent="0.25">
      <c r="A91" s="25">
        <v>46</v>
      </c>
      <c r="B91" s="24" t="s">
        <v>406</v>
      </c>
      <c r="C91" s="24"/>
      <c r="D91" s="24" t="s">
        <v>144</v>
      </c>
      <c r="E91" s="2" t="s">
        <v>147</v>
      </c>
      <c r="F91" s="24" t="s">
        <v>14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>
        <v>11</v>
      </c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 t="s">
        <v>87</v>
      </c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 t="s">
        <v>108</v>
      </c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>
        <v>8.1999999999999993</v>
      </c>
      <c r="DL91" s="24">
        <v>8.6</v>
      </c>
      <c r="DM91" s="24">
        <v>8.6</v>
      </c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">
        <v>1</v>
      </c>
      <c r="EE91" s="53"/>
      <c r="EF91" s="2">
        <v>1</v>
      </c>
      <c r="EG91" s="3">
        <v>1</v>
      </c>
    </row>
    <row r="92" spans="1:137" x14ac:dyDescent="0.25">
      <c r="A92" s="1">
        <v>47</v>
      </c>
      <c r="B92" s="2" t="s">
        <v>407</v>
      </c>
      <c r="C92" s="2"/>
      <c r="D92" s="2" t="s">
        <v>144</v>
      </c>
      <c r="E92" s="2" t="s">
        <v>147</v>
      </c>
      <c r="F92" s="2" t="s">
        <v>14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 t="s">
        <v>87</v>
      </c>
      <c r="AT92" s="2"/>
      <c r="AU92" s="2"/>
      <c r="AV92" s="2"/>
      <c r="AW92" s="2"/>
      <c r="AX92" s="2"/>
      <c r="AY92" s="2" t="s">
        <v>95</v>
      </c>
      <c r="AZ92" s="2"/>
      <c r="BA92" s="2"/>
      <c r="BB92" s="2"/>
      <c r="BC92" s="2"/>
      <c r="BD92" s="2" t="s">
        <v>108</v>
      </c>
      <c r="BE92" s="2"/>
      <c r="BF92" s="2"/>
      <c r="BG92" s="2"/>
      <c r="BH92" s="2">
        <v>6</v>
      </c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 t="s">
        <v>107</v>
      </c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>
        <v>9.1999999999999993</v>
      </c>
      <c r="CI92" s="2">
        <v>8.6</v>
      </c>
      <c r="CJ92" s="2">
        <v>8.6</v>
      </c>
      <c r="CK92" s="2">
        <v>8.8000000000000007</v>
      </c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>
        <v>9.4</v>
      </c>
      <c r="DL92" s="2">
        <v>9</v>
      </c>
      <c r="DM92" s="2">
        <v>9.6</v>
      </c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>
        <v>1</v>
      </c>
      <c r="EE92" s="52">
        <v>1</v>
      </c>
      <c r="EF92" s="2">
        <v>1</v>
      </c>
      <c r="EG92" s="3">
        <v>1</v>
      </c>
    </row>
    <row r="93" spans="1:137" x14ac:dyDescent="0.25">
      <c r="A93" s="1">
        <v>50</v>
      </c>
      <c r="B93" s="2" t="s">
        <v>408</v>
      </c>
      <c r="C93" s="2"/>
      <c r="D93" s="2" t="s">
        <v>144</v>
      </c>
      <c r="E93" s="2" t="s">
        <v>147</v>
      </c>
      <c r="F93" s="2" t="s">
        <v>177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>
        <v>7.8</v>
      </c>
      <c r="DL93" s="2">
        <v>7.4</v>
      </c>
      <c r="DM93" s="2">
        <v>8.1999999999999993</v>
      </c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>
        <v>1</v>
      </c>
      <c r="EE93" s="52"/>
      <c r="EF93" s="2">
        <v>1</v>
      </c>
      <c r="EG93" s="2">
        <v>1</v>
      </c>
    </row>
    <row r="94" spans="1:137" x14ac:dyDescent="0.25">
      <c r="A94" s="1">
        <v>83</v>
      </c>
      <c r="B94" s="2" t="s">
        <v>409</v>
      </c>
      <c r="C94" s="2"/>
      <c r="D94" s="2" t="s">
        <v>144</v>
      </c>
      <c r="E94" s="2" t="s">
        <v>147</v>
      </c>
      <c r="F94" s="2" t="s">
        <v>14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</v>
      </c>
      <c r="S94" s="2"/>
      <c r="T94" s="2">
        <v>2</v>
      </c>
      <c r="U94" s="2"/>
      <c r="V94" s="2"/>
      <c r="W94" s="2"/>
      <c r="X94" s="2"/>
      <c r="Y94" s="2"/>
      <c r="Z94" s="2"/>
      <c r="AA94" s="2"/>
      <c r="AB94" s="2"/>
      <c r="AC94" s="2">
        <v>1</v>
      </c>
      <c r="AD94" s="2"/>
      <c r="AE94" s="2"/>
      <c r="AF94" s="2">
        <v>1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0"/>
      <c r="AU94" s="20"/>
      <c r="AV94" s="20"/>
      <c r="AW94" s="20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>
        <v>1</v>
      </c>
      <c r="BO94" s="2"/>
      <c r="BP94" s="2"/>
      <c r="BQ94" s="2"/>
      <c r="BR94" s="2"/>
      <c r="BS94" s="2">
        <v>1</v>
      </c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>
        <v>1</v>
      </c>
      <c r="EE94" s="52">
        <v>3</v>
      </c>
      <c r="EF94" s="2">
        <v>1</v>
      </c>
      <c r="EG94" s="3">
        <v>3</v>
      </c>
    </row>
    <row r="95" spans="1:137" x14ac:dyDescent="0.25">
      <c r="A95" s="25">
        <v>97</v>
      </c>
      <c r="B95" s="24" t="s">
        <v>410</v>
      </c>
      <c r="C95" s="24"/>
      <c r="D95" s="24" t="s">
        <v>144</v>
      </c>
      <c r="E95" s="2" t="s">
        <v>147</v>
      </c>
      <c r="F95" s="24" t="s">
        <v>14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>
        <v>7</v>
      </c>
      <c r="AW95" s="24"/>
      <c r="AX95" s="24"/>
      <c r="AY95" s="24"/>
      <c r="AZ95" s="24"/>
      <c r="BA95" s="24">
        <v>3</v>
      </c>
      <c r="BB95" s="24"/>
      <c r="BC95" s="24"/>
      <c r="BD95" s="24"/>
      <c r="BE95" s="24"/>
      <c r="BF95" s="24"/>
      <c r="BG95" s="24"/>
      <c r="BH95" s="24"/>
      <c r="BI95" s="24"/>
      <c r="BJ95" s="24">
        <v>4</v>
      </c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>
        <v>4</v>
      </c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>
        <v>9</v>
      </c>
      <c r="DC95" s="24">
        <v>9</v>
      </c>
      <c r="DD95" s="24">
        <v>8.8000000000000007</v>
      </c>
      <c r="DE95" s="24">
        <v>8.6</v>
      </c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">
        <v>1</v>
      </c>
      <c r="EE95" s="53">
        <v>4</v>
      </c>
      <c r="EF95" s="24">
        <v>0</v>
      </c>
      <c r="EG95" s="3">
        <v>0</v>
      </c>
    </row>
    <row r="96" spans="1:137" x14ac:dyDescent="0.25">
      <c r="A96" s="1">
        <v>98</v>
      </c>
      <c r="B96" s="2" t="s">
        <v>411</v>
      </c>
      <c r="C96" s="2"/>
      <c r="D96" s="2" t="s">
        <v>144</v>
      </c>
      <c r="E96" s="2" t="s">
        <v>147</v>
      </c>
      <c r="F96" s="2" t="s">
        <v>14</v>
      </c>
      <c r="G96" s="2"/>
      <c r="H96" s="2">
        <v>6</v>
      </c>
      <c r="I96" s="2"/>
      <c r="J96" s="2">
        <v>6</v>
      </c>
      <c r="K96" s="2"/>
      <c r="L96" s="2">
        <v>4</v>
      </c>
      <c r="M96" s="2"/>
      <c r="N96" s="2"/>
      <c r="O96" s="2"/>
      <c r="P96" s="2">
        <v>6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>
        <v>4</v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>
        <v>3</v>
      </c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>
        <v>6</v>
      </c>
      <c r="BP96" s="2"/>
      <c r="BQ96" s="2"/>
      <c r="BR96" s="2"/>
      <c r="BS96" s="2"/>
      <c r="BT96" s="2">
        <v>4</v>
      </c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>
        <v>1</v>
      </c>
      <c r="EE96" s="52">
        <v>4</v>
      </c>
      <c r="EF96" s="2">
        <v>1</v>
      </c>
      <c r="EG96" s="3">
        <v>4</v>
      </c>
    </row>
    <row r="97" spans="1:137" x14ac:dyDescent="0.25">
      <c r="A97" s="1">
        <v>106</v>
      </c>
      <c r="B97" s="2" t="s">
        <v>412</v>
      </c>
      <c r="C97" s="2"/>
      <c r="D97" s="2" t="s">
        <v>144</v>
      </c>
      <c r="E97" s="2" t="s">
        <v>147</v>
      </c>
      <c r="F97" s="2" t="s">
        <v>14</v>
      </c>
      <c r="G97" s="2"/>
      <c r="H97" s="2"/>
      <c r="I97" s="2"/>
      <c r="J97" s="2"/>
      <c r="K97" s="2">
        <v>4</v>
      </c>
      <c r="L97" s="2"/>
      <c r="M97" s="2"/>
      <c r="N97" s="2">
        <v>3</v>
      </c>
      <c r="O97" s="2">
        <v>6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>
        <v>3</v>
      </c>
      <c r="AF97" s="2"/>
      <c r="AG97" s="2"/>
      <c r="AH97" s="2"/>
      <c r="AI97" s="2">
        <v>3</v>
      </c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>
        <v>1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>
        <v>3</v>
      </c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>
        <v>1</v>
      </c>
      <c r="EE97" s="52">
        <v>5</v>
      </c>
      <c r="EF97" s="2">
        <v>1</v>
      </c>
      <c r="EG97" s="3">
        <v>5</v>
      </c>
    </row>
    <row r="98" spans="1:137" x14ac:dyDescent="0.25">
      <c r="A98" s="1">
        <v>106</v>
      </c>
      <c r="B98" s="2" t="s">
        <v>241</v>
      </c>
      <c r="C98" s="2"/>
      <c r="D98" s="2" t="s">
        <v>144</v>
      </c>
      <c r="E98" s="2" t="s">
        <v>147</v>
      </c>
      <c r="F98" s="2" t="s">
        <v>14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>
        <v>6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>
        <v>2</v>
      </c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>
        <v>1</v>
      </c>
      <c r="EE98" s="52"/>
      <c r="EF98" s="2">
        <v>1</v>
      </c>
      <c r="EG98" s="3">
        <v>1</v>
      </c>
    </row>
    <row r="99" spans="1:137" x14ac:dyDescent="0.25">
      <c r="A99" s="1">
        <v>107</v>
      </c>
      <c r="B99" s="2" t="s">
        <v>413</v>
      </c>
      <c r="C99" s="2"/>
      <c r="D99" s="2" t="s">
        <v>144</v>
      </c>
      <c r="E99" s="2" t="s">
        <v>147</v>
      </c>
      <c r="F99" s="2" t="s">
        <v>14</v>
      </c>
      <c r="G99" s="2">
        <v>7</v>
      </c>
      <c r="H99" s="2"/>
      <c r="I99" s="2">
        <v>5</v>
      </c>
      <c r="J99" s="2"/>
      <c r="K99" s="2">
        <v>3</v>
      </c>
      <c r="L99" s="2"/>
      <c r="M99" s="2">
        <v>2</v>
      </c>
      <c r="N99" s="2">
        <v>2</v>
      </c>
      <c r="O99" s="2">
        <v>5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>
        <v>2</v>
      </c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>
        <v>4</v>
      </c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>
        <v>1</v>
      </c>
      <c r="EE99" s="52">
        <v>1</v>
      </c>
      <c r="EF99" s="2">
        <v>1</v>
      </c>
      <c r="EG99" s="3">
        <v>1</v>
      </c>
    </row>
    <row r="100" spans="1:137" x14ac:dyDescent="0.25">
      <c r="A100" s="1">
        <v>121</v>
      </c>
      <c r="B100" s="2" t="s">
        <v>414</v>
      </c>
      <c r="C100" s="2"/>
      <c r="D100" s="2" t="s">
        <v>144</v>
      </c>
      <c r="E100" s="2" t="s">
        <v>147</v>
      </c>
      <c r="F100" s="2" t="s">
        <v>14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0"/>
      <c r="AA100" s="20"/>
      <c r="AB100" s="20"/>
      <c r="AC100" s="20"/>
      <c r="AD100" s="2"/>
      <c r="AE100" s="2">
        <v>5</v>
      </c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>
        <v>10</v>
      </c>
      <c r="AW100" s="2"/>
      <c r="AX100" s="2"/>
      <c r="AY100" s="2"/>
      <c r="AZ100" s="2"/>
      <c r="BA100" s="2">
        <v>4</v>
      </c>
      <c r="BB100" s="2"/>
      <c r="BC100" s="2"/>
      <c r="BD100" s="2"/>
      <c r="BE100" s="2"/>
      <c r="BF100" s="2"/>
      <c r="BG100" s="2"/>
      <c r="BH100" s="2"/>
      <c r="BI100" s="2"/>
      <c r="BJ100" s="2">
        <v>7</v>
      </c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 t="s">
        <v>107</v>
      </c>
      <c r="BZ100" s="2"/>
      <c r="CA100" s="2"/>
      <c r="CB100" s="2"/>
      <c r="CC100" s="2"/>
      <c r="CD100" s="2"/>
      <c r="CE100" s="21">
        <v>8.1999999999999993</v>
      </c>
      <c r="CF100" s="22">
        <v>7.8</v>
      </c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>
        <v>8.1999999999999993</v>
      </c>
      <c r="DC100" s="2">
        <v>8.1999999999999993</v>
      </c>
      <c r="DD100" s="2">
        <v>8.4</v>
      </c>
      <c r="DE100" s="2">
        <v>8.4</v>
      </c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>
        <v>1</v>
      </c>
      <c r="EE100" s="52">
        <v>1</v>
      </c>
      <c r="EF100" s="2">
        <v>1</v>
      </c>
      <c r="EG100" s="3">
        <v>1</v>
      </c>
    </row>
    <row r="101" spans="1:137" x14ac:dyDescent="0.25">
      <c r="A101" s="1">
        <v>122</v>
      </c>
      <c r="B101" s="2" t="s">
        <v>240</v>
      </c>
      <c r="C101" s="2"/>
      <c r="D101" s="2" t="s">
        <v>144</v>
      </c>
      <c r="E101" s="2" t="s">
        <v>147</v>
      </c>
      <c r="F101" s="2" t="s">
        <v>14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>
        <v>5</v>
      </c>
      <c r="T101" s="2"/>
      <c r="U101" s="2"/>
      <c r="V101" s="2">
        <v>8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>
        <v>8.6</v>
      </c>
      <c r="CX101" s="2">
        <v>8.1999999999999993</v>
      </c>
      <c r="CY101" s="2">
        <v>8.4</v>
      </c>
      <c r="CZ101" s="2">
        <v>8.6</v>
      </c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>
        <v>1</v>
      </c>
      <c r="EE101" s="52"/>
      <c r="EF101" s="2">
        <v>0.5</v>
      </c>
      <c r="EG101" s="3">
        <v>0.5</v>
      </c>
    </row>
    <row r="102" spans="1:137" x14ac:dyDescent="0.25">
      <c r="A102" s="25">
        <v>122</v>
      </c>
      <c r="B102" s="24" t="s">
        <v>415</v>
      </c>
      <c r="C102" s="24"/>
      <c r="D102" s="24" t="s">
        <v>144</v>
      </c>
      <c r="E102" s="2" t="s">
        <v>147</v>
      </c>
      <c r="F102" s="2" t="s">
        <v>14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7"/>
      <c r="AA102" s="27"/>
      <c r="AB102" s="27"/>
      <c r="AC102" s="27"/>
      <c r="AD102" s="24"/>
      <c r="AE102" s="24">
        <v>4</v>
      </c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>
        <v>6</v>
      </c>
      <c r="BB102" s="24"/>
      <c r="BC102" s="24"/>
      <c r="BD102" s="24"/>
      <c r="BE102" s="24"/>
      <c r="BF102" s="24"/>
      <c r="BG102" s="24"/>
      <c r="BH102" s="24"/>
      <c r="BI102" s="24"/>
      <c r="BJ102" s="24">
        <v>6</v>
      </c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 t="s">
        <v>95</v>
      </c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"/>
      <c r="CS102" s="2"/>
      <c r="CT102" s="2"/>
      <c r="CU102" s="2"/>
      <c r="CV102" s="24"/>
      <c r="CW102" s="24"/>
      <c r="CX102" s="24"/>
      <c r="CY102" s="24"/>
      <c r="CZ102" s="24"/>
      <c r="DA102" s="24"/>
      <c r="DB102" s="24">
        <v>9</v>
      </c>
      <c r="DC102" s="24">
        <v>8.6</v>
      </c>
      <c r="DD102" s="24">
        <v>8.8000000000000007</v>
      </c>
      <c r="DE102" s="24">
        <v>8.6</v>
      </c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">
        <v>1</v>
      </c>
      <c r="EE102" s="53">
        <v>2</v>
      </c>
      <c r="EF102" s="24">
        <v>1</v>
      </c>
      <c r="EG102" s="3">
        <v>2</v>
      </c>
    </row>
    <row r="103" spans="1:137" x14ac:dyDescent="0.25">
      <c r="A103" s="1">
        <v>123</v>
      </c>
      <c r="B103" s="2" t="s">
        <v>416</v>
      </c>
      <c r="C103" s="2"/>
      <c r="D103" s="2" t="s">
        <v>144</v>
      </c>
      <c r="E103" s="2" t="s">
        <v>147</v>
      </c>
      <c r="F103" s="2" t="s">
        <v>14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>
        <v>8</v>
      </c>
      <c r="EB103" s="2">
        <v>8.1999999999999993</v>
      </c>
      <c r="EC103" s="2">
        <v>9</v>
      </c>
      <c r="ED103" s="2">
        <v>1</v>
      </c>
      <c r="EE103" s="52"/>
      <c r="EF103" s="2">
        <v>1</v>
      </c>
      <c r="EG103" s="2">
        <v>1</v>
      </c>
    </row>
    <row r="104" spans="1:137" x14ac:dyDescent="0.25">
      <c r="A104" s="1">
        <v>250</v>
      </c>
      <c r="B104" s="2" t="s">
        <v>417</v>
      </c>
      <c r="C104" s="2"/>
      <c r="D104" s="2" t="s">
        <v>144</v>
      </c>
      <c r="E104" s="2" t="s">
        <v>147</v>
      </c>
      <c r="F104" s="2" t="s">
        <v>14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 t="s">
        <v>108</v>
      </c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>
        <v>8.1999999999999993</v>
      </c>
      <c r="DL104" s="2">
        <v>7.8</v>
      </c>
      <c r="DM104" s="2">
        <v>8.8000000000000007</v>
      </c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>
        <v>1</v>
      </c>
      <c r="EE104" s="52"/>
      <c r="EF104" s="2">
        <v>1</v>
      </c>
      <c r="EG104" s="3">
        <v>1</v>
      </c>
    </row>
    <row r="105" spans="1:137" x14ac:dyDescent="0.25">
      <c r="A105" s="1">
        <v>272</v>
      </c>
      <c r="B105" s="2" t="s">
        <v>418</v>
      </c>
      <c r="C105" s="2"/>
      <c r="D105" s="2" t="s">
        <v>144</v>
      </c>
      <c r="E105" s="2" t="s">
        <v>147</v>
      </c>
      <c r="F105" s="2" t="s">
        <v>14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 t="s">
        <v>113</v>
      </c>
      <c r="BG105" s="2"/>
      <c r="BH105" s="2"/>
      <c r="BI105" s="2" t="s">
        <v>16</v>
      </c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 t="s">
        <v>87</v>
      </c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>
        <v>8.8000000000000007</v>
      </c>
      <c r="CS105" s="2">
        <v>8.4</v>
      </c>
      <c r="CT105" s="2">
        <v>8.6</v>
      </c>
      <c r="CU105" s="2">
        <v>8.6</v>
      </c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>
        <v>1</v>
      </c>
      <c r="EE105" s="52"/>
      <c r="EF105" s="2">
        <v>1</v>
      </c>
      <c r="EG105" s="3">
        <v>1</v>
      </c>
    </row>
    <row r="106" spans="1:137" x14ac:dyDescent="0.25">
      <c r="A106" s="25">
        <v>277</v>
      </c>
      <c r="B106" s="24" t="s">
        <v>419</v>
      </c>
      <c r="C106" s="24"/>
      <c r="D106" s="24" t="s">
        <v>144</v>
      </c>
      <c r="E106" s="2" t="s">
        <v>147</v>
      </c>
      <c r="F106" s="2" t="s">
        <v>14</v>
      </c>
      <c r="G106" s="24"/>
      <c r="H106" s="24"/>
      <c r="I106" s="24">
        <v>3</v>
      </c>
      <c r="J106" s="24"/>
      <c r="K106" s="24"/>
      <c r="L106" s="24"/>
      <c r="M106" s="24">
        <v>1</v>
      </c>
      <c r="N106" s="24">
        <v>1</v>
      </c>
      <c r="O106" s="24">
        <v>2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>
        <v>1</v>
      </c>
      <c r="AF106" s="24"/>
      <c r="AG106" s="24"/>
      <c r="AH106" s="24"/>
      <c r="AI106" s="24">
        <v>1</v>
      </c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>
        <v>2</v>
      </c>
      <c r="BU106" s="24"/>
      <c r="BV106" s="24"/>
      <c r="BW106" s="24"/>
      <c r="BX106" s="24"/>
      <c r="BY106" s="2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"/>
      <c r="DC106" s="2"/>
      <c r="DD106" s="2"/>
      <c r="DE106" s="2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">
        <v>1</v>
      </c>
      <c r="EE106" s="53">
        <v>2</v>
      </c>
      <c r="EF106" s="24">
        <v>1</v>
      </c>
      <c r="EG106" s="3">
        <v>2</v>
      </c>
    </row>
    <row r="107" spans="1:137" x14ac:dyDescent="0.25">
      <c r="A107" s="1">
        <v>285</v>
      </c>
      <c r="B107" s="2" t="s">
        <v>420</v>
      </c>
      <c r="C107" s="2"/>
      <c r="D107" s="2" t="s">
        <v>144</v>
      </c>
      <c r="E107" s="2" t="s">
        <v>147</v>
      </c>
      <c r="F107" s="2" t="s">
        <v>14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>
        <v>8.1999999999999993</v>
      </c>
      <c r="EB107" s="2">
        <v>7.8</v>
      </c>
      <c r="EC107" s="2">
        <v>8.4</v>
      </c>
      <c r="ED107" s="2">
        <v>1</v>
      </c>
      <c r="EE107" s="52"/>
      <c r="EF107" s="2">
        <v>1</v>
      </c>
      <c r="EG107" s="2">
        <v>1</v>
      </c>
    </row>
    <row r="108" spans="1:137" x14ac:dyDescent="0.25">
      <c r="A108" s="25">
        <v>286</v>
      </c>
      <c r="B108" s="24" t="s">
        <v>421</v>
      </c>
      <c r="C108" s="24"/>
      <c r="D108" s="24" t="s">
        <v>144</v>
      </c>
      <c r="E108" s="24" t="s">
        <v>147</v>
      </c>
      <c r="F108" s="2" t="s">
        <v>14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"/>
      <c r="DC108" s="2"/>
      <c r="DD108" s="2"/>
      <c r="DE108" s="2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>
        <v>8.1999999999999993</v>
      </c>
      <c r="EB108" s="24">
        <v>8</v>
      </c>
      <c r="EC108" s="24">
        <v>8</v>
      </c>
      <c r="ED108" s="2">
        <v>1</v>
      </c>
      <c r="EE108" s="53"/>
      <c r="EF108" s="24">
        <v>1</v>
      </c>
      <c r="EG108" s="2">
        <v>1</v>
      </c>
    </row>
    <row r="109" spans="1:137" x14ac:dyDescent="0.25">
      <c r="A109" s="1">
        <v>17</v>
      </c>
      <c r="B109" s="2" t="s">
        <v>422</v>
      </c>
      <c r="C109" s="2"/>
      <c r="D109" s="2" t="s">
        <v>145</v>
      </c>
      <c r="E109" s="2" t="s">
        <v>146</v>
      </c>
      <c r="F109" s="2" t="s">
        <v>55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>
        <v>3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>
        <v>4</v>
      </c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>
        <v>4</v>
      </c>
      <c r="BE109" s="2"/>
      <c r="BF109" s="2"/>
      <c r="BG109" s="2"/>
      <c r="BH109" s="2">
        <v>2</v>
      </c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>
        <v>3</v>
      </c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>
        <v>9.8000000000000007</v>
      </c>
      <c r="DL109" s="2">
        <v>9.8000000000000007</v>
      </c>
      <c r="DM109" s="2">
        <v>9.8000000000000007</v>
      </c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>
        <v>1</v>
      </c>
      <c r="EE109" s="52">
        <v>6</v>
      </c>
      <c r="EF109" s="2">
        <v>0</v>
      </c>
      <c r="EG109" s="3">
        <v>0</v>
      </c>
    </row>
    <row r="110" spans="1:137" x14ac:dyDescent="0.25">
      <c r="A110" s="1">
        <v>26</v>
      </c>
      <c r="B110" s="2" t="s">
        <v>423</v>
      </c>
      <c r="C110" s="2"/>
      <c r="D110" s="2" t="s">
        <v>145</v>
      </c>
      <c r="E110" s="2" t="s">
        <v>146</v>
      </c>
      <c r="F110" s="2" t="s">
        <v>55</v>
      </c>
      <c r="G110" s="2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>
        <v>1</v>
      </c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>
        <v>6</v>
      </c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>
        <v>1</v>
      </c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>
        <v>9</v>
      </c>
      <c r="DL110" s="2">
        <v>9</v>
      </c>
      <c r="DM110" s="2">
        <v>8.8000000000000007</v>
      </c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4"/>
      <c r="EB110" s="24"/>
      <c r="EC110" s="24"/>
      <c r="ED110" s="2">
        <v>1</v>
      </c>
      <c r="EE110" s="52">
        <v>7</v>
      </c>
      <c r="EF110" s="2">
        <v>0</v>
      </c>
      <c r="EG110" s="3">
        <v>0</v>
      </c>
    </row>
    <row r="111" spans="1:137" x14ac:dyDescent="0.25">
      <c r="A111" s="1">
        <v>5</v>
      </c>
      <c r="B111" s="2" t="s">
        <v>424</v>
      </c>
      <c r="C111" s="2"/>
      <c r="D111" s="2" t="s">
        <v>148</v>
      </c>
      <c r="E111" s="2" t="s">
        <v>149</v>
      </c>
      <c r="F111" s="2" t="s">
        <v>83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 t="s">
        <v>90</v>
      </c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 t="s">
        <v>107</v>
      </c>
      <c r="BE111" s="2"/>
      <c r="BF111" s="2"/>
      <c r="BG111" s="2"/>
      <c r="BH111" s="2" t="s">
        <v>95</v>
      </c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 t="s">
        <v>108</v>
      </c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>
        <v>8.8000000000000007</v>
      </c>
      <c r="DL111" s="2">
        <v>8.4</v>
      </c>
      <c r="DM111" s="2">
        <v>8.8000000000000007</v>
      </c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>
        <v>1</v>
      </c>
      <c r="EE111" s="52"/>
      <c r="EF111" s="2">
        <v>0</v>
      </c>
      <c r="EG111" s="3">
        <v>0</v>
      </c>
    </row>
    <row r="112" spans="1:137" x14ac:dyDescent="0.25">
      <c r="A112" s="1">
        <v>10</v>
      </c>
      <c r="B112" s="2" t="s">
        <v>425</v>
      </c>
      <c r="C112" s="2"/>
      <c r="D112" s="2" t="s">
        <v>148</v>
      </c>
      <c r="E112" s="2" t="s">
        <v>149</v>
      </c>
      <c r="F112" s="2" t="s">
        <v>83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 t="s">
        <v>90</v>
      </c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>
        <v>8</v>
      </c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 t="s">
        <v>131</v>
      </c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>
        <v>8.1999999999999993</v>
      </c>
      <c r="DL112" s="2">
        <v>8.1999999999999993</v>
      </c>
      <c r="DM112" s="2">
        <v>8.6</v>
      </c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>
        <v>1</v>
      </c>
      <c r="EE112" s="52"/>
      <c r="EF112" s="2">
        <v>0</v>
      </c>
      <c r="EG112" s="3">
        <v>0</v>
      </c>
    </row>
    <row r="113" spans="1:137" x14ac:dyDescent="0.25">
      <c r="A113" s="1">
        <v>79</v>
      </c>
      <c r="B113" s="2" t="s">
        <v>426</v>
      </c>
      <c r="C113" s="2"/>
      <c r="D113" s="2" t="s">
        <v>148</v>
      </c>
      <c r="E113" s="2" t="s">
        <v>149</v>
      </c>
      <c r="F113" s="2" t="s">
        <v>83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>
        <v>8</v>
      </c>
      <c r="AV113" s="2"/>
      <c r="AW113" s="2"/>
      <c r="AX113" s="2"/>
      <c r="AY113" s="2"/>
      <c r="AZ113" s="2">
        <v>6</v>
      </c>
      <c r="BA113" s="2"/>
      <c r="BB113" s="2"/>
      <c r="BC113" s="2"/>
      <c r="BD113" s="2"/>
      <c r="BE113" s="2"/>
      <c r="BF113" s="2"/>
      <c r="BG113" s="2"/>
      <c r="BH113" s="2"/>
      <c r="BI113" s="2">
        <v>6</v>
      </c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>
        <v>8</v>
      </c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>
        <v>8.8000000000000007</v>
      </c>
      <c r="CS113" s="2">
        <v>8.8000000000000007</v>
      </c>
      <c r="CT113" s="2">
        <v>9</v>
      </c>
      <c r="CU113" s="2">
        <v>9</v>
      </c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>
        <v>1</v>
      </c>
      <c r="EE113" s="52">
        <v>2</v>
      </c>
      <c r="EF113" s="2">
        <v>0</v>
      </c>
      <c r="EG113" s="3">
        <v>0</v>
      </c>
    </row>
    <row r="114" spans="1:137" x14ac:dyDescent="0.25">
      <c r="A114" s="1">
        <v>92</v>
      </c>
      <c r="B114" s="2" t="s">
        <v>427</v>
      </c>
      <c r="C114" s="2"/>
      <c r="D114" s="2" t="s">
        <v>148</v>
      </c>
      <c r="E114" s="2" t="s">
        <v>149</v>
      </c>
      <c r="F114" s="2" t="s">
        <v>83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>
        <v>3</v>
      </c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>
        <v>8.8000000000000007</v>
      </c>
      <c r="DC114" s="2">
        <v>9</v>
      </c>
      <c r="DD114" s="2">
        <v>9</v>
      </c>
      <c r="DE114" s="2">
        <v>9</v>
      </c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>
        <v>1</v>
      </c>
      <c r="EE114" s="52">
        <v>2</v>
      </c>
      <c r="EF114" s="2">
        <v>0</v>
      </c>
      <c r="EG114" s="3">
        <v>0</v>
      </c>
    </row>
    <row r="115" spans="1:137" x14ac:dyDescent="0.25">
      <c r="A115" s="1">
        <v>111</v>
      </c>
      <c r="B115" s="2" t="s">
        <v>428</v>
      </c>
      <c r="C115" s="2"/>
      <c r="D115" s="2" t="s">
        <v>148</v>
      </c>
      <c r="E115" s="2" t="s">
        <v>149</v>
      </c>
      <c r="F115" s="2" t="s">
        <v>83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>
        <v>2</v>
      </c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>
        <v>3</v>
      </c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>
        <v>9.1999999999999993</v>
      </c>
      <c r="DC115" s="2">
        <v>9.4</v>
      </c>
      <c r="DD115" s="2">
        <v>9.1999999999999993</v>
      </c>
      <c r="DE115" s="2">
        <v>9</v>
      </c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>
        <v>1</v>
      </c>
      <c r="EE115" s="52">
        <v>4</v>
      </c>
      <c r="EF115" s="2">
        <v>0</v>
      </c>
      <c r="EG115" s="3">
        <v>0</v>
      </c>
    </row>
    <row r="116" spans="1:137" x14ac:dyDescent="0.25">
      <c r="A116" s="1">
        <v>251</v>
      </c>
      <c r="B116" s="2" t="s">
        <v>429</v>
      </c>
      <c r="C116" s="2"/>
      <c r="D116" s="2" t="s">
        <v>178</v>
      </c>
      <c r="E116" s="2" t="s">
        <v>149</v>
      </c>
      <c r="F116" s="2" t="s">
        <v>179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>
        <v>8.6</v>
      </c>
      <c r="DL116" s="2">
        <v>8.6</v>
      </c>
      <c r="DM116" s="2">
        <v>8.4</v>
      </c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>
        <v>1</v>
      </c>
      <c r="EE116" s="52"/>
      <c r="EF116" s="2">
        <v>0</v>
      </c>
      <c r="EG116" s="2">
        <v>0</v>
      </c>
    </row>
    <row r="117" spans="1:137" x14ac:dyDescent="0.25">
      <c r="A117" s="1">
        <v>252</v>
      </c>
      <c r="B117" s="2" t="s">
        <v>430</v>
      </c>
      <c r="C117" s="2"/>
      <c r="D117" s="2" t="s">
        <v>178</v>
      </c>
      <c r="E117" s="2" t="s">
        <v>149</v>
      </c>
      <c r="F117" s="2" t="s">
        <v>179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>
        <v>8.6</v>
      </c>
      <c r="CI117" s="2">
        <v>8.8000000000000007</v>
      </c>
      <c r="CJ117" s="2">
        <v>9</v>
      </c>
      <c r="CK117" s="2">
        <v>8.8000000000000007</v>
      </c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>
        <v>1</v>
      </c>
      <c r="EE117" s="52"/>
      <c r="EF117" s="2">
        <v>0</v>
      </c>
      <c r="EG117" s="2">
        <v>0</v>
      </c>
    </row>
    <row r="118" spans="1:137" x14ac:dyDescent="0.25">
      <c r="A118" s="1">
        <v>261</v>
      </c>
      <c r="B118" s="2" t="s">
        <v>431</v>
      </c>
      <c r="C118" s="2"/>
      <c r="D118" s="2" t="s">
        <v>178</v>
      </c>
      <c r="E118" s="2" t="s">
        <v>149</v>
      </c>
      <c r="F118" s="2" t="s">
        <v>179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>
        <v>8.8000000000000007</v>
      </c>
      <c r="CS118" s="2">
        <v>8.6</v>
      </c>
      <c r="CT118" s="2">
        <v>9</v>
      </c>
      <c r="CU118" s="2">
        <v>8.6</v>
      </c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>
        <v>1</v>
      </c>
      <c r="EE118" s="52"/>
      <c r="EF118" s="2">
        <v>0</v>
      </c>
      <c r="EG118" s="2">
        <v>0</v>
      </c>
    </row>
    <row r="119" spans="1:137" x14ac:dyDescent="0.25">
      <c r="A119" s="1">
        <v>268</v>
      </c>
      <c r="B119" s="2" t="s">
        <v>432</v>
      </c>
      <c r="C119" s="2"/>
      <c r="D119" s="2" t="s">
        <v>178</v>
      </c>
      <c r="E119" s="2" t="s">
        <v>149</v>
      </c>
      <c r="F119" s="2" t="s">
        <v>179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>
        <v>8.6</v>
      </c>
      <c r="CS119" s="2">
        <v>8.8000000000000007</v>
      </c>
      <c r="CT119" s="2">
        <v>9</v>
      </c>
      <c r="CU119" s="2">
        <v>9</v>
      </c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>
        <v>1</v>
      </c>
      <c r="EE119" s="52"/>
      <c r="EF119" s="2">
        <v>0</v>
      </c>
      <c r="EG119" s="2">
        <v>0</v>
      </c>
    </row>
    <row r="120" spans="1:137" x14ac:dyDescent="0.25">
      <c r="A120" s="1">
        <v>269</v>
      </c>
      <c r="B120" s="2" t="s">
        <v>433</v>
      </c>
      <c r="C120" s="2"/>
      <c r="D120" s="2" t="s">
        <v>178</v>
      </c>
      <c r="E120" s="2" t="s">
        <v>149</v>
      </c>
      <c r="F120" s="2" t="s">
        <v>179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>
        <v>8.6</v>
      </c>
      <c r="CS120" s="2">
        <v>8.6</v>
      </c>
      <c r="CT120" s="2">
        <v>9</v>
      </c>
      <c r="CU120" s="2">
        <v>8.8000000000000007</v>
      </c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>
        <v>1</v>
      </c>
      <c r="EE120" s="52"/>
      <c r="EF120" s="2">
        <v>0</v>
      </c>
      <c r="EG120" s="2">
        <v>0</v>
      </c>
    </row>
    <row r="121" spans="1:137" x14ac:dyDescent="0.25">
      <c r="A121" s="1">
        <v>276</v>
      </c>
      <c r="B121" s="2" t="s">
        <v>434</v>
      </c>
      <c r="C121" s="2"/>
      <c r="D121" s="2" t="s">
        <v>178</v>
      </c>
      <c r="E121" s="2" t="s">
        <v>149</v>
      </c>
      <c r="F121" s="2" t="s">
        <v>179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>
        <v>9</v>
      </c>
      <c r="DC121" s="2">
        <v>8.6</v>
      </c>
      <c r="DD121" s="2">
        <v>8.8000000000000007</v>
      </c>
      <c r="DE121" s="2">
        <v>8.8000000000000007</v>
      </c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>
        <v>1</v>
      </c>
      <c r="EE121" s="52"/>
      <c r="EF121" s="2">
        <v>0</v>
      </c>
      <c r="EG121" s="2">
        <v>0</v>
      </c>
    </row>
    <row r="122" spans="1:137" x14ac:dyDescent="0.25">
      <c r="A122" s="1">
        <v>72</v>
      </c>
      <c r="B122" s="2" t="s">
        <v>435</v>
      </c>
      <c r="C122" s="2"/>
      <c r="D122" s="2" t="s">
        <v>150</v>
      </c>
      <c r="E122" s="2" t="s">
        <v>147</v>
      </c>
      <c r="F122" s="2" t="s">
        <v>215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>
        <v>8.4</v>
      </c>
      <c r="DT122" s="2">
        <v>8.6</v>
      </c>
      <c r="DU122" s="2">
        <v>9</v>
      </c>
      <c r="DV122" s="2"/>
      <c r="DW122" s="2"/>
      <c r="DX122" s="2"/>
      <c r="DY122" s="2"/>
      <c r="DZ122" s="2"/>
      <c r="EA122" s="2"/>
      <c r="EB122" s="2"/>
      <c r="EC122" s="2"/>
      <c r="ED122" s="2">
        <v>1</v>
      </c>
      <c r="EE122" s="52"/>
      <c r="EF122" s="2">
        <v>0</v>
      </c>
      <c r="EG122" s="2">
        <v>0</v>
      </c>
    </row>
    <row r="123" spans="1:137" x14ac:dyDescent="0.25">
      <c r="A123" s="1">
        <v>117</v>
      </c>
      <c r="B123" s="2" t="s">
        <v>436</v>
      </c>
      <c r="C123" s="2"/>
      <c r="D123" s="2" t="s">
        <v>150</v>
      </c>
      <c r="E123" s="2" t="s">
        <v>147</v>
      </c>
      <c r="F123" s="2" t="s">
        <v>215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>
        <v>8.4</v>
      </c>
      <c r="EB123" s="2">
        <v>8.4</v>
      </c>
      <c r="EC123" s="2">
        <v>8</v>
      </c>
      <c r="ED123" s="2">
        <v>1</v>
      </c>
      <c r="EE123" s="52"/>
      <c r="EF123" s="2">
        <v>0</v>
      </c>
      <c r="EG123" s="2">
        <v>0</v>
      </c>
    </row>
    <row r="124" spans="1:137" x14ac:dyDescent="0.25">
      <c r="A124" s="1">
        <v>253</v>
      </c>
      <c r="B124" s="2" t="s">
        <v>437</v>
      </c>
      <c r="C124" s="2"/>
      <c r="D124" s="2" t="s">
        <v>150</v>
      </c>
      <c r="E124" s="2" t="s">
        <v>147</v>
      </c>
      <c r="F124" s="2" t="s">
        <v>215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>
        <v>8.6</v>
      </c>
      <c r="DL124" s="2">
        <v>8.4</v>
      </c>
      <c r="DM124" s="2">
        <v>8.6</v>
      </c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>
        <v>1</v>
      </c>
      <c r="EE124" s="52"/>
      <c r="EF124" s="2">
        <v>0</v>
      </c>
      <c r="EG124" s="2">
        <v>0</v>
      </c>
    </row>
    <row r="125" spans="1:137" x14ac:dyDescent="0.25">
      <c r="A125" s="1">
        <v>256</v>
      </c>
      <c r="B125" s="2" t="s">
        <v>438</v>
      </c>
      <c r="C125" s="2"/>
      <c r="D125" s="2" t="s">
        <v>150</v>
      </c>
      <c r="E125" s="2" t="s">
        <v>147</v>
      </c>
      <c r="F125" s="2" t="s">
        <v>81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 t="s">
        <v>88</v>
      </c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>
        <v>9</v>
      </c>
      <c r="DL125" s="2">
        <v>8.8000000000000007</v>
      </c>
      <c r="DM125" s="2">
        <v>8.6</v>
      </c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>
        <v>1</v>
      </c>
      <c r="EE125" s="52"/>
      <c r="EF125" s="2">
        <v>0</v>
      </c>
      <c r="EG125" s="3">
        <v>0</v>
      </c>
    </row>
    <row r="126" spans="1:137" x14ac:dyDescent="0.25">
      <c r="A126" s="1">
        <v>257</v>
      </c>
      <c r="B126" s="2" t="s">
        <v>439</v>
      </c>
      <c r="C126" s="2"/>
      <c r="D126" s="2" t="s">
        <v>150</v>
      </c>
      <c r="E126" s="2" t="s">
        <v>147</v>
      </c>
      <c r="F126" s="2" t="s">
        <v>81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 t="s">
        <v>91</v>
      </c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>
        <v>8.4</v>
      </c>
      <c r="DL126" s="2">
        <v>9</v>
      </c>
      <c r="DM126" s="2">
        <v>8.8000000000000007</v>
      </c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>
        <v>1</v>
      </c>
      <c r="EE126" s="52"/>
      <c r="EF126" s="2">
        <v>0</v>
      </c>
      <c r="EG126" s="3">
        <v>0</v>
      </c>
    </row>
    <row r="127" spans="1:137" x14ac:dyDescent="0.25">
      <c r="A127" s="1">
        <v>282</v>
      </c>
      <c r="B127" s="2" t="s">
        <v>440</v>
      </c>
      <c r="C127" s="2"/>
      <c r="D127" s="2" t="s">
        <v>150</v>
      </c>
      <c r="E127" s="2" t="s">
        <v>147</v>
      </c>
      <c r="F127" s="2" t="s">
        <v>215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>
        <v>8.4</v>
      </c>
      <c r="EB127" s="2">
        <v>8.6</v>
      </c>
      <c r="EC127" s="2">
        <v>9</v>
      </c>
      <c r="ED127" s="2">
        <v>1</v>
      </c>
      <c r="EE127" s="52"/>
      <c r="EF127" s="2">
        <v>0</v>
      </c>
      <c r="EG127" s="2">
        <v>0</v>
      </c>
    </row>
    <row r="128" spans="1:137" x14ac:dyDescent="0.25">
      <c r="A128" s="25">
        <v>287</v>
      </c>
      <c r="B128" s="24" t="s">
        <v>441</v>
      </c>
      <c r="C128" s="24"/>
      <c r="D128" s="24" t="s">
        <v>150</v>
      </c>
      <c r="E128" s="2" t="s">
        <v>147</v>
      </c>
      <c r="F128" s="24" t="s">
        <v>215</v>
      </c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"/>
      <c r="CC128" s="2"/>
      <c r="CD128" s="2"/>
      <c r="CE128" s="2"/>
      <c r="CF128" s="2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>
        <v>8.6</v>
      </c>
      <c r="EB128" s="24">
        <v>8.4</v>
      </c>
      <c r="EC128" s="24">
        <v>9</v>
      </c>
      <c r="ED128" s="2">
        <v>1</v>
      </c>
      <c r="EE128" s="53"/>
      <c r="EF128" s="24">
        <v>0</v>
      </c>
      <c r="EG128" s="24">
        <v>0</v>
      </c>
    </row>
    <row r="129" spans="1:137" x14ac:dyDescent="0.25">
      <c r="A129" s="1">
        <v>3</v>
      </c>
      <c r="B129" s="2" t="s">
        <v>344</v>
      </c>
      <c r="C129" s="2"/>
      <c r="D129" s="2" t="s">
        <v>151</v>
      </c>
      <c r="E129" s="2" t="s">
        <v>147</v>
      </c>
      <c r="F129" s="2" t="s">
        <v>82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 t="s">
        <v>89</v>
      </c>
      <c r="AT129" s="2"/>
      <c r="AU129" s="2"/>
      <c r="AV129" s="2"/>
      <c r="AW129" s="2"/>
      <c r="AX129" s="2"/>
      <c r="AY129" s="2" t="s">
        <v>16</v>
      </c>
      <c r="AZ129" s="2"/>
      <c r="BA129" s="2"/>
      <c r="BB129" s="2"/>
      <c r="BC129" s="2"/>
      <c r="BD129" s="2" t="s">
        <v>85</v>
      </c>
      <c r="BE129" s="2"/>
      <c r="BF129" s="2"/>
      <c r="BG129" s="2"/>
      <c r="BH129" s="2">
        <v>11</v>
      </c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 t="s">
        <v>108</v>
      </c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4"/>
      <c r="DC129" s="24"/>
      <c r="DD129" s="24"/>
      <c r="DE129" s="24"/>
      <c r="DF129" s="2"/>
      <c r="DG129" s="2"/>
      <c r="DH129" s="2"/>
      <c r="DI129" s="2"/>
      <c r="DJ129" s="2"/>
      <c r="DK129" s="2">
        <v>8.4</v>
      </c>
      <c r="DL129" s="2">
        <v>8.8000000000000007</v>
      </c>
      <c r="DM129" s="2">
        <v>9.1999999999999993</v>
      </c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>
        <v>1</v>
      </c>
      <c r="EE129" s="52"/>
      <c r="EF129" s="2">
        <v>0</v>
      </c>
      <c r="EG129" s="3">
        <v>0</v>
      </c>
    </row>
    <row r="130" spans="1:137" x14ac:dyDescent="0.25">
      <c r="A130" s="25">
        <v>4</v>
      </c>
      <c r="B130" s="24" t="s">
        <v>356</v>
      </c>
      <c r="C130" s="24"/>
      <c r="D130" s="24" t="s">
        <v>151</v>
      </c>
      <c r="E130" s="2" t="s">
        <v>147</v>
      </c>
      <c r="F130" s="2" t="s">
        <v>24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>
        <v>5</v>
      </c>
      <c r="AS130" s="24" t="s">
        <v>86</v>
      </c>
      <c r="AT130" s="24"/>
      <c r="AU130" s="24"/>
      <c r="AV130" s="24"/>
      <c r="AW130" s="24"/>
      <c r="AX130" s="24"/>
      <c r="AY130" s="24" t="s">
        <v>16</v>
      </c>
      <c r="AZ130" s="24"/>
      <c r="BA130" s="24"/>
      <c r="BB130" s="24"/>
      <c r="BC130" s="24">
        <v>4</v>
      </c>
      <c r="BD130" s="24">
        <v>6</v>
      </c>
      <c r="BE130" s="24"/>
      <c r="BF130" s="24"/>
      <c r="BG130" s="24"/>
      <c r="BH130" s="24" t="s">
        <v>95</v>
      </c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>
        <v>2</v>
      </c>
      <c r="BV130" s="24" t="s">
        <v>130</v>
      </c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>
        <v>9.6</v>
      </c>
      <c r="DL130" s="24">
        <v>9.4</v>
      </c>
      <c r="DM130" s="24">
        <v>9.4</v>
      </c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">
        <v>1</v>
      </c>
      <c r="EE130" s="53">
        <v>5</v>
      </c>
      <c r="EF130" s="24">
        <v>0</v>
      </c>
      <c r="EG130" s="28">
        <v>0</v>
      </c>
    </row>
    <row r="131" spans="1:137" x14ac:dyDescent="0.25">
      <c r="A131" s="1">
        <v>14</v>
      </c>
      <c r="B131" s="2" t="s">
        <v>345</v>
      </c>
      <c r="C131" s="2"/>
      <c r="D131" s="2" t="s">
        <v>151</v>
      </c>
      <c r="E131" s="2" t="s">
        <v>147</v>
      </c>
      <c r="F131" s="2" t="s">
        <v>204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>
        <v>7.8</v>
      </c>
      <c r="DL131" s="2">
        <v>7.8</v>
      </c>
      <c r="DM131" s="2">
        <v>8.1999999999999993</v>
      </c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>
        <v>1</v>
      </c>
      <c r="EE131" s="52"/>
      <c r="EF131" s="2">
        <v>0</v>
      </c>
      <c r="EG131" s="2">
        <v>0</v>
      </c>
    </row>
    <row r="132" spans="1:137" x14ac:dyDescent="0.25">
      <c r="A132" s="1">
        <v>18</v>
      </c>
      <c r="B132" s="2" t="s">
        <v>358</v>
      </c>
      <c r="C132" s="2"/>
      <c r="D132" s="2" t="s">
        <v>151</v>
      </c>
      <c r="E132" s="2" t="s">
        <v>147</v>
      </c>
      <c r="F132" s="2" t="s">
        <v>17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 t="s">
        <v>89</v>
      </c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 t="s">
        <v>108</v>
      </c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>
        <v>8.8000000000000007</v>
      </c>
      <c r="DL132" s="2">
        <v>8.8000000000000007</v>
      </c>
      <c r="DM132" s="2">
        <v>9.6</v>
      </c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>
        <v>1</v>
      </c>
      <c r="EE132" s="52"/>
      <c r="EF132" s="2">
        <v>1</v>
      </c>
      <c r="EG132" s="3">
        <v>1</v>
      </c>
    </row>
    <row r="133" spans="1:137" x14ac:dyDescent="0.25">
      <c r="A133" s="1">
        <v>32</v>
      </c>
      <c r="B133" s="2" t="s">
        <v>359</v>
      </c>
      <c r="C133" s="2"/>
      <c r="D133" s="2" t="s">
        <v>151</v>
      </c>
      <c r="E133" s="2" t="s">
        <v>147</v>
      </c>
      <c r="F133" s="2" t="s">
        <v>46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>
        <v>1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>
        <v>1</v>
      </c>
      <c r="AT133" s="2"/>
      <c r="AU133" s="2"/>
      <c r="AV133" s="2"/>
      <c r="AW133" s="2"/>
      <c r="AX133" s="2"/>
      <c r="AY133" s="2">
        <v>1</v>
      </c>
      <c r="AZ133" s="2"/>
      <c r="BA133" s="2"/>
      <c r="BB133" s="2"/>
      <c r="BC133" s="2"/>
      <c r="BD133" s="2"/>
      <c r="BE133" s="2"/>
      <c r="BF133" s="2"/>
      <c r="BG133" s="2"/>
      <c r="BH133" s="2">
        <v>1</v>
      </c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>
        <v>1</v>
      </c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>
        <v>1</v>
      </c>
      <c r="EE133" s="52">
        <v>12</v>
      </c>
      <c r="EF133" s="2">
        <v>1</v>
      </c>
      <c r="EG133" s="3">
        <v>12</v>
      </c>
    </row>
    <row r="134" spans="1:137" x14ac:dyDescent="0.25">
      <c r="A134" s="1">
        <v>33</v>
      </c>
      <c r="B134" s="2" t="s">
        <v>360</v>
      </c>
      <c r="C134" s="2"/>
      <c r="D134" s="2" t="s">
        <v>151</v>
      </c>
      <c r="E134" s="2" t="s">
        <v>147</v>
      </c>
      <c r="F134" s="2" t="s">
        <v>46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>
        <v>6</v>
      </c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>
        <v>7</v>
      </c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>
        <v>3</v>
      </c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 t="s">
        <v>107</v>
      </c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>
        <v>9</v>
      </c>
      <c r="CI134" s="2">
        <v>9.1999999999999993</v>
      </c>
      <c r="CJ134" s="2">
        <v>9.4</v>
      </c>
      <c r="CK134" s="2">
        <v>8.6</v>
      </c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4"/>
      <c r="DC134" s="24"/>
      <c r="DD134" s="24"/>
      <c r="DE134" s="24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>
        <v>1</v>
      </c>
      <c r="EE134" s="52">
        <v>2</v>
      </c>
      <c r="EF134" s="2">
        <v>1</v>
      </c>
      <c r="EG134" s="3">
        <v>2</v>
      </c>
    </row>
    <row r="135" spans="1:137" x14ac:dyDescent="0.25">
      <c r="A135" s="1">
        <v>49</v>
      </c>
      <c r="B135" s="2" t="s">
        <v>351</v>
      </c>
      <c r="C135" s="2"/>
      <c r="D135" s="2" t="s">
        <v>151</v>
      </c>
      <c r="E135" s="2" t="s">
        <v>147</v>
      </c>
      <c r="F135" s="2" t="s">
        <v>17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>
        <v>9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>
        <v>9.1999999999999993</v>
      </c>
      <c r="DL135" s="2">
        <v>9</v>
      </c>
      <c r="DM135" s="2">
        <v>9.6</v>
      </c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>
        <v>1</v>
      </c>
      <c r="EE135" s="52"/>
      <c r="EF135" s="2">
        <v>1</v>
      </c>
      <c r="EG135" s="3">
        <v>1</v>
      </c>
    </row>
    <row r="136" spans="1:137" x14ac:dyDescent="0.25">
      <c r="A136" s="1">
        <v>58</v>
      </c>
      <c r="B136" s="2" t="s">
        <v>346</v>
      </c>
      <c r="C136" s="2"/>
      <c r="D136" s="2" t="s">
        <v>151</v>
      </c>
      <c r="E136" s="2" t="s">
        <v>147</v>
      </c>
      <c r="F136" s="2" t="s">
        <v>24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>
        <v>8</v>
      </c>
      <c r="S136" s="2"/>
      <c r="T136" s="2">
        <v>8</v>
      </c>
      <c r="U136" s="2"/>
      <c r="V136" s="2"/>
      <c r="W136" s="2"/>
      <c r="X136" s="2"/>
      <c r="Y136" s="2"/>
      <c r="Z136" s="2"/>
      <c r="AA136" s="2"/>
      <c r="AB136" s="2"/>
      <c r="AC136" s="2">
        <v>4</v>
      </c>
      <c r="AD136" s="2"/>
      <c r="AE136" s="2"/>
      <c r="AF136" s="2"/>
      <c r="AG136" s="2"/>
      <c r="AH136" s="2"/>
      <c r="AI136" s="2"/>
      <c r="AJ136" s="2"/>
      <c r="AK136" s="2"/>
      <c r="AL136" s="2">
        <v>8</v>
      </c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>
        <v>9</v>
      </c>
      <c r="CS136" s="2">
        <v>9.1999999999999993</v>
      </c>
      <c r="CT136" s="2">
        <v>9.4</v>
      </c>
      <c r="CU136" s="2">
        <v>9.1999999999999993</v>
      </c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>
        <v>1</v>
      </c>
      <c r="EE136" s="52"/>
      <c r="EF136" s="2">
        <v>1</v>
      </c>
      <c r="EG136" s="3">
        <v>1</v>
      </c>
    </row>
    <row r="137" spans="1:137" x14ac:dyDescent="0.25">
      <c r="A137" s="1">
        <v>60</v>
      </c>
      <c r="B137" s="2" t="s">
        <v>342</v>
      </c>
      <c r="C137" s="2"/>
      <c r="D137" s="2" t="s">
        <v>151</v>
      </c>
      <c r="E137" s="2" t="s">
        <v>147</v>
      </c>
      <c r="F137" s="2" t="s">
        <v>94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 t="s">
        <v>96</v>
      </c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 t="s">
        <v>95</v>
      </c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>
        <v>8.6</v>
      </c>
      <c r="DT137" s="2">
        <v>9.1999999999999993</v>
      </c>
      <c r="DU137" s="2">
        <v>9.1999999999999993</v>
      </c>
      <c r="DV137" s="2"/>
      <c r="DW137" s="2"/>
      <c r="DX137" s="2"/>
      <c r="DY137" s="2"/>
      <c r="DZ137" s="2"/>
      <c r="EA137" s="2"/>
      <c r="EB137" s="2"/>
      <c r="EC137" s="2"/>
      <c r="ED137" s="2">
        <v>1</v>
      </c>
      <c r="EE137" s="52"/>
      <c r="EF137" s="2">
        <v>0</v>
      </c>
      <c r="EG137" s="3">
        <v>0</v>
      </c>
    </row>
    <row r="138" spans="1:137" x14ac:dyDescent="0.25">
      <c r="A138" s="1">
        <v>65</v>
      </c>
      <c r="B138" s="2" t="s">
        <v>339</v>
      </c>
      <c r="C138" s="2"/>
      <c r="D138" s="2" t="s">
        <v>151</v>
      </c>
      <c r="E138" s="2" t="s">
        <v>147</v>
      </c>
      <c r="F138" s="2" t="s">
        <v>46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6" t="s">
        <v>26</v>
      </c>
      <c r="S138" s="2"/>
      <c r="T138" s="2"/>
      <c r="U138" s="2"/>
      <c r="V138" s="2"/>
      <c r="W138" s="2"/>
      <c r="X138" s="2"/>
      <c r="Y138" s="2"/>
      <c r="Z138" s="20"/>
      <c r="AA138" s="20"/>
      <c r="AB138" s="20"/>
      <c r="AC138" s="20">
        <v>7</v>
      </c>
      <c r="AD138" s="2"/>
      <c r="AE138" s="21"/>
      <c r="AF138" s="22"/>
      <c r="AG138" s="22"/>
      <c r="AH138" s="22"/>
      <c r="AI138" s="2"/>
      <c r="AJ138" s="2"/>
      <c r="AK138" s="2"/>
      <c r="AL138" s="2">
        <v>11</v>
      </c>
      <c r="AM138" s="2"/>
      <c r="AN138" s="2"/>
      <c r="AO138" s="2"/>
      <c r="AP138" s="2"/>
      <c r="AQ138" s="2"/>
      <c r="AR138" s="2"/>
      <c r="AS138" s="2"/>
      <c r="AT138" s="2"/>
      <c r="AU138" s="2">
        <v>3</v>
      </c>
      <c r="AV138" s="2"/>
      <c r="AW138" s="2"/>
      <c r="AX138" s="2"/>
      <c r="AY138" s="2"/>
      <c r="AZ138" s="2">
        <v>4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>
        <v>1</v>
      </c>
      <c r="EE138" s="52">
        <v>3</v>
      </c>
      <c r="EF138" s="2">
        <v>1</v>
      </c>
      <c r="EG138" s="3">
        <v>3</v>
      </c>
    </row>
    <row r="139" spans="1:137" x14ac:dyDescent="0.25">
      <c r="A139" s="1">
        <v>66</v>
      </c>
      <c r="B139" s="2" t="s">
        <v>348</v>
      </c>
      <c r="C139" s="2"/>
      <c r="D139" s="2" t="s">
        <v>151</v>
      </c>
      <c r="E139" s="2" t="s">
        <v>147</v>
      </c>
      <c r="F139" s="2" t="s">
        <v>94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 t="s">
        <v>96</v>
      </c>
      <c r="AV139" s="2"/>
      <c r="AW139" s="2"/>
      <c r="AX139" s="2"/>
      <c r="AY139" s="2"/>
      <c r="AZ139" s="2">
        <v>7</v>
      </c>
      <c r="BA139" s="2"/>
      <c r="BB139" s="2"/>
      <c r="BC139" s="2"/>
      <c r="BD139" s="2"/>
      <c r="BE139" s="2"/>
      <c r="BF139" s="2"/>
      <c r="BG139" s="2"/>
      <c r="BH139" s="2"/>
      <c r="BI139" s="2" t="s">
        <v>95</v>
      </c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 t="s">
        <v>86</v>
      </c>
      <c r="BY139" s="2"/>
      <c r="BZ139" s="2"/>
      <c r="CA139" s="2"/>
      <c r="CB139" s="2"/>
      <c r="CC139" s="2"/>
      <c r="CD139" s="2"/>
      <c r="CE139" s="24"/>
      <c r="CF139" s="24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>
        <v>8.8000000000000007</v>
      </c>
      <c r="DT139" s="2">
        <v>9.1999999999999993</v>
      </c>
      <c r="DU139" s="2">
        <v>9.4</v>
      </c>
      <c r="DV139" s="2"/>
      <c r="DW139" s="2"/>
      <c r="DX139" s="2"/>
      <c r="DY139" s="2"/>
      <c r="DZ139" s="2"/>
      <c r="EA139" s="2"/>
      <c r="EB139" s="2"/>
      <c r="EC139" s="2"/>
      <c r="ED139" s="2">
        <v>1</v>
      </c>
      <c r="EE139" s="52"/>
      <c r="EF139" s="2">
        <v>0</v>
      </c>
      <c r="EG139" s="3">
        <v>0</v>
      </c>
    </row>
    <row r="140" spans="1:137" x14ac:dyDescent="0.25">
      <c r="A140" s="1">
        <v>67</v>
      </c>
      <c r="B140" s="2" t="s">
        <v>352</v>
      </c>
      <c r="C140" s="2"/>
      <c r="D140" s="2" t="s">
        <v>151</v>
      </c>
      <c r="E140" s="2" t="s">
        <v>147</v>
      </c>
      <c r="F140" s="2" t="s">
        <v>94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>
        <v>11</v>
      </c>
      <c r="AV140" s="2"/>
      <c r="AW140" s="2"/>
      <c r="AX140" s="2"/>
      <c r="AY140" s="2"/>
      <c r="AZ140" s="2">
        <v>8</v>
      </c>
      <c r="BA140" s="2"/>
      <c r="BB140" s="2"/>
      <c r="BC140" s="2"/>
      <c r="BD140" s="2"/>
      <c r="BE140" s="2"/>
      <c r="BF140" s="2"/>
      <c r="BG140" s="2"/>
      <c r="BH140" s="2"/>
      <c r="BI140" s="2" t="s">
        <v>16</v>
      </c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>
        <v>9</v>
      </c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>
        <v>8.4</v>
      </c>
      <c r="DT140" s="2">
        <v>9</v>
      </c>
      <c r="DU140" s="2">
        <v>9</v>
      </c>
      <c r="DV140" s="2"/>
      <c r="DW140" s="2"/>
      <c r="DX140" s="2"/>
      <c r="DY140" s="2"/>
      <c r="DZ140" s="2"/>
      <c r="EA140" s="2"/>
      <c r="EB140" s="2"/>
      <c r="EC140" s="2"/>
      <c r="ED140" s="2">
        <v>1</v>
      </c>
      <c r="EE140" s="52"/>
      <c r="EF140" s="2">
        <v>0</v>
      </c>
      <c r="EG140" s="3">
        <v>0</v>
      </c>
    </row>
    <row r="141" spans="1:137" x14ac:dyDescent="0.25">
      <c r="A141" s="1">
        <v>77</v>
      </c>
      <c r="B141" s="2" t="s">
        <v>353</v>
      </c>
      <c r="C141" s="2"/>
      <c r="D141" s="2" t="s">
        <v>151</v>
      </c>
      <c r="E141" s="2" t="s">
        <v>147</v>
      </c>
      <c r="F141" s="2" t="s">
        <v>69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>
        <v>12</v>
      </c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>
        <v>9.4</v>
      </c>
      <c r="CS141" s="2">
        <v>9</v>
      </c>
      <c r="CT141" s="2">
        <v>8.8000000000000007</v>
      </c>
      <c r="CU141" s="2">
        <v>8.8000000000000007</v>
      </c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>
        <v>1</v>
      </c>
      <c r="EE141" s="52"/>
      <c r="EF141" s="2">
        <v>1</v>
      </c>
      <c r="EG141" s="3">
        <v>1</v>
      </c>
    </row>
    <row r="142" spans="1:137" x14ac:dyDescent="0.25">
      <c r="A142" s="1">
        <v>78</v>
      </c>
      <c r="B142" s="2" t="s">
        <v>243</v>
      </c>
      <c r="C142" s="2"/>
      <c r="D142" s="2" t="s">
        <v>151</v>
      </c>
      <c r="E142" s="2" t="s">
        <v>147</v>
      </c>
      <c r="F142" s="2" t="s">
        <v>20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>
        <v>1</v>
      </c>
      <c r="AC142" s="2"/>
      <c r="AD142" s="2"/>
      <c r="AE142" s="2"/>
      <c r="AF142" s="2"/>
      <c r="AG142" s="2">
        <v>1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>
        <v>1</v>
      </c>
      <c r="EE142" s="52">
        <v>9</v>
      </c>
      <c r="EF142" s="2">
        <v>0.5</v>
      </c>
      <c r="EG142" s="3">
        <v>4.5</v>
      </c>
    </row>
    <row r="143" spans="1:137" x14ac:dyDescent="0.25">
      <c r="A143" s="1">
        <v>87</v>
      </c>
      <c r="B143" s="2" t="s">
        <v>343</v>
      </c>
      <c r="C143" s="2"/>
      <c r="D143" s="2" t="s">
        <v>151</v>
      </c>
      <c r="E143" s="2" t="s">
        <v>147</v>
      </c>
      <c r="F143" s="2" t="s">
        <v>49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>
        <v>9</v>
      </c>
      <c r="U143" s="2"/>
      <c r="V143" s="2"/>
      <c r="W143" s="2"/>
      <c r="X143" s="2"/>
      <c r="Y143" s="2"/>
      <c r="Z143" s="2"/>
      <c r="AA143" s="2"/>
      <c r="AB143" s="2"/>
      <c r="AC143" s="2">
        <v>6</v>
      </c>
      <c r="AD143" s="2"/>
      <c r="AE143" s="2"/>
      <c r="AF143" s="2"/>
      <c r="AG143" s="2"/>
      <c r="AH143" s="2"/>
      <c r="AI143" s="2"/>
      <c r="AJ143" s="2"/>
      <c r="AK143" s="2"/>
      <c r="AL143" s="2">
        <v>9</v>
      </c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>
        <v>9.4</v>
      </c>
      <c r="CS143" s="2">
        <v>9.4</v>
      </c>
      <c r="CT143" s="2">
        <v>9</v>
      </c>
      <c r="CU143" s="2">
        <v>9.4</v>
      </c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>
        <v>1</v>
      </c>
      <c r="EE143" s="52"/>
      <c r="EF143" s="2">
        <v>1</v>
      </c>
      <c r="EG143" s="3">
        <v>1</v>
      </c>
    </row>
    <row r="144" spans="1:137" x14ac:dyDescent="0.25">
      <c r="A144" s="1">
        <v>105</v>
      </c>
      <c r="B144" s="2" t="s">
        <v>355</v>
      </c>
      <c r="C144" s="2"/>
      <c r="D144" s="2" t="s">
        <v>151</v>
      </c>
      <c r="E144" s="2" t="s">
        <v>147</v>
      </c>
      <c r="F144" s="2" t="s">
        <v>82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 t="s">
        <v>107</v>
      </c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>
        <v>8.8000000000000007</v>
      </c>
      <c r="EB144" s="2">
        <v>9</v>
      </c>
      <c r="EC144" s="2">
        <v>9</v>
      </c>
      <c r="ED144" s="2">
        <v>1</v>
      </c>
      <c r="EE144" s="52"/>
      <c r="EF144" s="2">
        <v>0</v>
      </c>
      <c r="EG144" s="3">
        <v>0</v>
      </c>
    </row>
    <row r="145" spans="1:137" x14ac:dyDescent="0.25">
      <c r="A145" s="1">
        <v>114</v>
      </c>
      <c r="B145" s="2" t="s">
        <v>349</v>
      </c>
      <c r="C145" s="2"/>
      <c r="D145" s="2" t="s">
        <v>151</v>
      </c>
      <c r="E145" s="2" t="s">
        <v>147</v>
      </c>
      <c r="F145" s="2" t="s">
        <v>82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>
        <v>9</v>
      </c>
      <c r="AW145" s="2"/>
      <c r="AX145" s="2"/>
      <c r="AY145" s="2"/>
      <c r="AZ145" s="2"/>
      <c r="BA145" s="2">
        <v>5</v>
      </c>
      <c r="BB145" s="2"/>
      <c r="BC145" s="2"/>
      <c r="BD145" s="2"/>
      <c r="BE145" s="2"/>
      <c r="BF145" s="2"/>
      <c r="BG145" s="2"/>
      <c r="BH145" s="2"/>
      <c r="BI145" s="2"/>
      <c r="BJ145" s="2">
        <v>5</v>
      </c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 t="s">
        <v>95</v>
      </c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>
        <v>8.4</v>
      </c>
      <c r="EB145" s="2">
        <v>8.4</v>
      </c>
      <c r="EC145" s="2">
        <v>9</v>
      </c>
      <c r="ED145" s="2">
        <v>1</v>
      </c>
      <c r="EE145" s="52">
        <v>2</v>
      </c>
      <c r="EF145" s="2">
        <v>0</v>
      </c>
      <c r="EG145" s="3">
        <v>0</v>
      </c>
    </row>
    <row r="146" spans="1:137" x14ac:dyDescent="0.25">
      <c r="A146" s="1">
        <v>116</v>
      </c>
      <c r="B146" s="2" t="s">
        <v>357</v>
      </c>
      <c r="C146" s="2"/>
      <c r="D146" s="2" t="s">
        <v>151</v>
      </c>
      <c r="E146" s="2" t="s">
        <v>147</v>
      </c>
      <c r="F146" s="2" t="s">
        <v>73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>
        <v>4</v>
      </c>
      <c r="AP146" s="2"/>
      <c r="AQ146" s="2"/>
      <c r="AR146" s="2"/>
      <c r="AS146" s="2"/>
      <c r="AT146" s="2"/>
      <c r="AU146" s="2"/>
      <c r="AV146" s="2">
        <v>1</v>
      </c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>
        <v>1</v>
      </c>
      <c r="BK146" s="2"/>
      <c r="BL146" s="2"/>
      <c r="BM146" s="2">
        <v>3</v>
      </c>
      <c r="BN146" s="2"/>
      <c r="BO146" s="2">
        <v>5</v>
      </c>
      <c r="BP146" s="2"/>
      <c r="BQ146" s="2"/>
      <c r="BR146" s="2">
        <v>2</v>
      </c>
      <c r="BS146" s="2"/>
      <c r="BT146" s="2"/>
      <c r="BU146" s="2"/>
      <c r="BV146" s="2"/>
      <c r="BW146" s="2"/>
      <c r="BX146" s="2"/>
      <c r="BY146" s="2">
        <v>2</v>
      </c>
      <c r="BZ146" s="2"/>
      <c r="CA146" s="2"/>
      <c r="CB146" s="2"/>
      <c r="CC146" s="2"/>
      <c r="CD146" s="2"/>
      <c r="CE146" s="21">
        <v>9.1999999999999993</v>
      </c>
      <c r="CF146" s="22">
        <v>9.6</v>
      </c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>
        <v>9.1999999999999993</v>
      </c>
      <c r="DC146" s="2">
        <v>9.1999999999999993</v>
      </c>
      <c r="DD146" s="2">
        <v>9.4</v>
      </c>
      <c r="DE146" s="2">
        <v>9.6</v>
      </c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>
        <v>1</v>
      </c>
      <c r="EE146" s="52">
        <v>15</v>
      </c>
      <c r="EF146" s="2">
        <v>1</v>
      </c>
      <c r="EG146" s="3">
        <v>15</v>
      </c>
    </row>
    <row r="147" spans="1:137" x14ac:dyDescent="0.25">
      <c r="A147" s="1">
        <v>120</v>
      </c>
      <c r="B147" s="2" t="s">
        <v>347</v>
      </c>
      <c r="C147" s="2"/>
      <c r="D147" s="2" t="s">
        <v>151</v>
      </c>
      <c r="E147" s="2" t="s">
        <v>147</v>
      </c>
      <c r="F147" s="2" t="s">
        <v>17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>
        <v>5</v>
      </c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>
        <v>6</v>
      </c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>
        <v>9</v>
      </c>
      <c r="DC147" s="2">
        <v>9.4</v>
      </c>
      <c r="DD147" s="2">
        <v>9.4</v>
      </c>
      <c r="DE147" s="2">
        <v>9.4</v>
      </c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>
        <v>1</v>
      </c>
      <c r="EE147" s="52">
        <v>2</v>
      </c>
      <c r="EF147" s="2">
        <v>0</v>
      </c>
      <c r="EG147" s="3">
        <v>0</v>
      </c>
    </row>
    <row r="148" spans="1:137" x14ac:dyDescent="0.25">
      <c r="A148" s="1">
        <v>266</v>
      </c>
      <c r="B148" s="2" t="s">
        <v>350</v>
      </c>
      <c r="C148" s="2"/>
      <c r="D148" s="2" t="s">
        <v>151</v>
      </c>
      <c r="E148" s="2" t="s">
        <v>147</v>
      </c>
      <c r="F148" s="2" t="s">
        <v>224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>
        <v>8.6</v>
      </c>
      <c r="DT148" s="2">
        <v>8.8000000000000007</v>
      </c>
      <c r="DU148" s="2">
        <v>8.8000000000000007</v>
      </c>
      <c r="DV148" s="2"/>
      <c r="DW148" s="2"/>
      <c r="DX148" s="2"/>
      <c r="DY148" s="2"/>
      <c r="DZ148" s="2"/>
      <c r="EA148" s="2"/>
      <c r="EB148" s="2"/>
      <c r="EC148" s="2"/>
      <c r="ED148" s="2">
        <v>1</v>
      </c>
      <c r="EE148" s="52"/>
      <c r="EF148" s="2">
        <v>0</v>
      </c>
      <c r="EG148" s="2">
        <v>0</v>
      </c>
    </row>
    <row r="149" spans="1:137" x14ac:dyDescent="0.25">
      <c r="A149" s="1">
        <v>267</v>
      </c>
      <c r="B149" s="2" t="s">
        <v>341</v>
      </c>
      <c r="C149" s="2"/>
      <c r="D149" s="2" t="s">
        <v>151</v>
      </c>
      <c r="E149" s="2" t="s">
        <v>147</v>
      </c>
      <c r="F149" s="2" t="s">
        <v>224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>
        <v>8.4</v>
      </c>
      <c r="DT149" s="2">
        <v>8.6</v>
      </c>
      <c r="DU149" s="2">
        <v>8.1999999999999993</v>
      </c>
      <c r="DV149" s="2"/>
      <c r="DW149" s="2"/>
      <c r="DX149" s="2"/>
      <c r="DY149" s="2"/>
      <c r="DZ149" s="2"/>
      <c r="EA149" s="2"/>
      <c r="EB149" s="2"/>
      <c r="EC149" s="2"/>
      <c r="ED149" s="2">
        <v>1</v>
      </c>
      <c r="EE149" s="52"/>
      <c r="EF149" s="2">
        <v>0</v>
      </c>
      <c r="EG149" s="2">
        <v>0</v>
      </c>
    </row>
    <row r="150" spans="1:137" x14ac:dyDescent="0.25">
      <c r="A150" s="1">
        <v>279</v>
      </c>
      <c r="B150" s="2" t="s">
        <v>361</v>
      </c>
      <c r="C150" s="2"/>
      <c r="D150" s="2" t="s">
        <v>151</v>
      </c>
      <c r="E150" s="2" t="s">
        <v>147</v>
      </c>
      <c r="F150" s="2" t="s">
        <v>224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>
        <v>8.4</v>
      </c>
      <c r="EB150" s="2">
        <v>8</v>
      </c>
      <c r="EC150" s="2">
        <v>8.6</v>
      </c>
      <c r="ED150" s="2">
        <v>1</v>
      </c>
      <c r="EE150" s="52"/>
      <c r="EF150" s="2">
        <v>0</v>
      </c>
      <c r="EG150" s="2">
        <v>0</v>
      </c>
    </row>
    <row r="151" spans="1:137" x14ac:dyDescent="0.25">
      <c r="A151" s="1">
        <v>280</v>
      </c>
      <c r="B151" s="2" t="s">
        <v>340</v>
      </c>
      <c r="C151" s="2"/>
      <c r="D151" s="2" t="s">
        <v>151</v>
      </c>
      <c r="E151" s="2" t="s">
        <v>147</v>
      </c>
      <c r="F151" s="2" t="s">
        <v>224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>
        <v>8.6</v>
      </c>
      <c r="EB151" s="2">
        <v>8.8000000000000007</v>
      </c>
      <c r="EC151" s="2">
        <v>8.8000000000000007</v>
      </c>
      <c r="ED151" s="2">
        <v>1</v>
      </c>
      <c r="EE151" s="52"/>
      <c r="EF151" s="2">
        <v>0</v>
      </c>
      <c r="EG151" s="2">
        <v>0</v>
      </c>
    </row>
    <row r="152" spans="1:137" x14ac:dyDescent="0.25">
      <c r="A152" s="1">
        <v>284</v>
      </c>
      <c r="B152" s="2" t="s">
        <v>354</v>
      </c>
      <c r="C152" s="2"/>
      <c r="D152" s="2" t="s">
        <v>151</v>
      </c>
      <c r="E152" s="2" t="s">
        <v>147</v>
      </c>
      <c r="F152" s="2" t="s">
        <v>39</v>
      </c>
      <c r="G152" s="2"/>
      <c r="H152" s="2"/>
      <c r="I152" s="2"/>
      <c r="J152" s="2"/>
      <c r="K152" s="2"/>
      <c r="L152" s="2">
        <v>5</v>
      </c>
      <c r="M152" s="2"/>
      <c r="N152" s="2"/>
      <c r="O152" s="2"/>
      <c r="P152" s="2">
        <v>7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>
        <v>5</v>
      </c>
      <c r="BN152" s="2"/>
      <c r="BO152" s="2"/>
      <c r="BP152" s="2"/>
      <c r="BQ152" s="2"/>
      <c r="BR152" s="2">
        <v>5</v>
      </c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>
        <v>1</v>
      </c>
      <c r="EE152" s="52">
        <v>2</v>
      </c>
      <c r="EF152" s="2">
        <v>1</v>
      </c>
      <c r="EG152" s="3">
        <v>2</v>
      </c>
    </row>
    <row r="153" spans="1:137" x14ac:dyDescent="0.25">
      <c r="A153" s="1">
        <v>6</v>
      </c>
      <c r="B153" s="2" t="s">
        <v>362</v>
      </c>
      <c r="C153" s="2"/>
      <c r="D153" s="2" t="s">
        <v>152</v>
      </c>
      <c r="E153" s="2" t="s">
        <v>147</v>
      </c>
      <c r="F153" s="2" t="s">
        <v>79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>
        <v>3</v>
      </c>
      <c r="AT153" s="2"/>
      <c r="AU153" s="2"/>
      <c r="AV153" s="2"/>
      <c r="AW153" s="2"/>
      <c r="AX153" s="2"/>
      <c r="AY153" s="2">
        <v>6</v>
      </c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 t="s">
        <v>130</v>
      </c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>
        <v>9.4</v>
      </c>
      <c r="CI153" s="2">
        <v>8.8000000000000007</v>
      </c>
      <c r="CJ153" s="2">
        <v>9.6</v>
      </c>
      <c r="CK153" s="2">
        <v>9.4</v>
      </c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>
        <v>1</v>
      </c>
      <c r="EE153" s="52">
        <v>3</v>
      </c>
      <c r="EF153" s="2">
        <v>1</v>
      </c>
      <c r="EG153" s="3">
        <v>3</v>
      </c>
    </row>
    <row r="154" spans="1:137" x14ac:dyDescent="0.25">
      <c r="A154" s="1">
        <v>22</v>
      </c>
      <c r="B154" s="2" t="s">
        <v>363</v>
      </c>
      <c r="C154" s="2"/>
      <c r="D154" s="2" t="s">
        <v>152</v>
      </c>
      <c r="E154" s="2" t="s">
        <v>147</v>
      </c>
      <c r="F154" s="2" t="s">
        <v>79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 t="s">
        <v>80</v>
      </c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>
        <v>11</v>
      </c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>
        <v>8</v>
      </c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>
        <v>8.4</v>
      </c>
      <c r="DL154" s="2">
        <v>8.4</v>
      </c>
      <c r="DM154" s="2">
        <v>8.6</v>
      </c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>
        <v>1</v>
      </c>
      <c r="EE154" s="52"/>
      <c r="EF154" s="2">
        <v>1</v>
      </c>
      <c r="EG154" s="3">
        <v>1</v>
      </c>
    </row>
    <row r="155" spans="1:137" x14ac:dyDescent="0.25">
      <c r="A155" s="1">
        <v>23</v>
      </c>
      <c r="B155" s="2" t="s">
        <v>364</v>
      </c>
      <c r="C155" s="2"/>
      <c r="D155" s="2" t="s">
        <v>152</v>
      </c>
      <c r="E155" s="2" t="s">
        <v>147</v>
      </c>
      <c r="F155" s="2" t="s">
        <v>63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0"/>
      <c r="AA155" s="20"/>
      <c r="AB155" s="20"/>
      <c r="AC155" s="20"/>
      <c r="AD155" s="2">
        <v>2</v>
      </c>
      <c r="AE155" s="21"/>
      <c r="AF155" s="22"/>
      <c r="AG155" s="22"/>
      <c r="AH155" s="22"/>
      <c r="AI155" s="2"/>
      <c r="AJ155" s="2"/>
      <c r="AK155" s="2"/>
      <c r="AL155" s="2"/>
      <c r="AM155" s="2"/>
      <c r="AN155" s="2"/>
      <c r="AO155" s="2"/>
      <c r="AP155" s="2"/>
      <c r="AQ155" s="2"/>
      <c r="AR155" s="2">
        <v>3</v>
      </c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>
        <v>2</v>
      </c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>
        <v>6</v>
      </c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>
        <v>9.4</v>
      </c>
      <c r="DL155" s="2">
        <v>9.1999999999999993</v>
      </c>
      <c r="DM155" s="2">
        <v>9.6</v>
      </c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>
        <v>1</v>
      </c>
      <c r="EE155" s="52">
        <v>5</v>
      </c>
      <c r="EF155" s="2">
        <v>1</v>
      </c>
      <c r="EG155" s="3">
        <v>5</v>
      </c>
    </row>
    <row r="156" spans="1:137" x14ac:dyDescent="0.25">
      <c r="A156" s="1">
        <v>85</v>
      </c>
      <c r="B156" s="2" t="s">
        <v>365</v>
      </c>
      <c r="C156" s="2"/>
      <c r="D156" s="2" t="s">
        <v>152</v>
      </c>
      <c r="E156" s="2" t="s">
        <v>147</v>
      </c>
      <c r="F156" s="2" t="s">
        <v>93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 t="s">
        <v>95</v>
      </c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>
        <v>6</v>
      </c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>
        <v>9.1999999999999993</v>
      </c>
      <c r="CS156" s="2">
        <v>9.1999999999999993</v>
      </c>
      <c r="CT156" s="2">
        <v>9.4</v>
      </c>
      <c r="CU156" s="2">
        <v>9.1999999999999993</v>
      </c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>
        <v>1</v>
      </c>
      <c r="EE156" s="52">
        <v>1</v>
      </c>
      <c r="EF156" s="2">
        <v>1</v>
      </c>
      <c r="EG156" s="3">
        <v>1</v>
      </c>
    </row>
    <row r="157" spans="1:137" x14ac:dyDescent="0.25">
      <c r="A157" s="1">
        <v>86</v>
      </c>
      <c r="B157" s="2" t="s">
        <v>366</v>
      </c>
      <c r="C157" s="2"/>
      <c r="D157" s="2" t="s">
        <v>152</v>
      </c>
      <c r="E157" s="2" t="s">
        <v>147</v>
      </c>
      <c r="F157" s="2" t="s">
        <v>25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>
        <v>10</v>
      </c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>
        <v>6</v>
      </c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1">
        <v>8.8000000000000007</v>
      </c>
      <c r="CC157" s="22">
        <v>8.6</v>
      </c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>
        <v>1</v>
      </c>
      <c r="EE157" s="52">
        <v>1</v>
      </c>
      <c r="EF157" s="2">
        <v>1</v>
      </c>
      <c r="EG157" s="3">
        <v>1</v>
      </c>
    </row>
    <row r="158" spans="1:137" x14ac:dyDescent="0.25">
      <c r="A158" s="1">
        <v>96</v>
      </c>
      <c r="B158" s="2" t="s">
        <v>244</v>
      </c>
      <c r="C158" s="2"/>
      <c r="D158" s="2" t="s">
        <v>152</v>
      </c>
      <c r="E158" s="2" t="s">
        <v>147</v>
      </c>
      <c r="F158" s="2" t="s">
        <v>25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>
        <v>4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>
        <v>2</v>
      </c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>
        <v>1</v>
      </c>
      <c r="EE158" s="52">
        <v>6</v>
      </c>
      <c r="EF158" s="2">
        <v>1</v>
      </c>
      <c r="EG158" s="3">
        <v>6</v>
      </c>
    </row>
    <row r="159" spans="1:137" x14ac:dyDescent="0.25">
      <c r="A159" s="1">
        <v>254</v>
      </c>
      <c r="B159" s="2" t="s">
        <v>367</v>
      </c>
      <c r="C159" s="2"/>
      <c r="D159" s="2" t="s">
        <v>152</v>
      </c>
      <c r="E159" s="2" t="s">
        <v>147</v>
      </c>
      <c r="F159" s="2" t="s">
        <v>180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>
        <v>8.8000000000000007</v>
      </c>
      <c r="DL159" s="2">
        <v>8.4</v>
      </c>
      <c r="DM159" s="2">
        <v>9.1999999999999993</v>
      </c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>
        <v>1</v>
      </c>
      <c r="EE159" s="52"/>
      <c r="EF159" s="2">
        <v>1</v>
      </c>
      <c r="EG159" s="2">
        <v>1</v>
      </c>
    </row>
    <row r="160" spans="1:137" x14ac:dyDescent="0.25">
      <c r="A160" s="1">
        <v>255</v>
      </c>
      <c r="B160" s="2" t="s">
        <v>368</v>
      </c>
      <c r="C160" s="2"/>
      <c r="D160" s="2" t="s">
        <v>152</v>
      </c>
      <c r="E160" s="2" t="s">
        <v>147</v>
      </c>
      <c r="F160" s="2" t="s">
        <v>57</v>
      </c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>
        <v>7</v>
      </c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 t="s">
        <v>80</v>
      </c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>
        <v>7</v>
      </c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>
        <v>8.8000000000000007</v>
      </c>
      <c r="DL160" s="2">
        <v>9</v>
      </c>
      <c r="DM160" s="2">
        <v>9</v>
      </c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>
        <v>1</v>
      </c>
      <c r="EE160" s="52"/>
      <c r="EF160" s="2">
        <v>1</v>
      </c>
      <c r="EG160" s="3">
        <v>1</v>
      </c>
    </row>
    <row r="161" spans="1:137" x14ac:dyDescent="0.25">
      <c r="A161" s="1">
        <v>255</v>
      </c>
      <c r="B161" s="2" t="s">
        <v>245</v>
      </c>
      <c r="C161" s="2"/>
      <c r="D161" s="2" t="s">
        <v>152</v>
      </c>
      <c r="E161" s="2" t="s">
        <v>147</v>
      </c>
      <c r="F161" s="2" t="s">
        <v>57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>
        <v>3</v>
      </c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>
        <v>3</v>
      </c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>
        <v>8.8000000000000007</v>
      </c>
      <c r="DH161" s="2">
        <v>9.4</v>
      </c>
      <c r="DI161" s="2">
        <v>9</v>
      </c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>
        <v>1</v>
      </c>
      <c r="EE161" s="52">
        <v>8</v>
      </c>
      <c r="EF161" s="2">
        <v>1</v>
      </c>
      <c r="EG161" s="3">
        <v>8</v>
      </c>
    </row>
    <row r="162" spans="1:137" x14ac:dyDescent="0.25">
      <c r="A162" s="1">
        <v>259</v>
      </c>
      <c r="B162" s="2" t="s">
        <v>369</v>
      </c>
      <c r="C162" s="2"/>
      <c r="D162" s="2" t="s">
        <v>152</v>
      </c>
      <c r="E162" s="2" t="s">
        <v>147</v>
      </c>
      <c r="F162" s="2" t="s">
        <v>57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>
        <v>10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 t="s">
        <v>85</v>
      </c>
      <c r="AT162" s="2"/>
      <c r="AU162" s="2"/>
      <c r="AV162" s="2"/>
      <c r="AW162" s="2"/>
      <c r="AX162" s="2"/>
      <c r="AY162" s="2" t="s">
        <v>95</v>
      </c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 t="s">
        <v>131</v>
      </c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>
        <v>8.8000000000000007</v>
      </c>
      <c r="CI162" s="2">
        <v>8.6</v>
      </c>
      <c r="CJ162" s="2">
        <v>9.1999999999999993</v>
      </c>
      <c r="CK162" s="2">
        <v>8.4</v>
      </c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>
        <v>1</v>
      </c>
      <c r="EE162" s="52"/>
      <c r="EF162" s="2">
        <v>1</v>
      </c>
      <c r="EG162" s="3">
        <v>1</v>
      </c>
    </row>
    <row r="163" spans="1:137" x14ac:dyDescent="0.25">
      <c r="A163" s="1">
        <v>271</v>
      </c>
      <c r="B163" s="2" t="s">
        <v>370</v>
      </c>
      <c r="C163" s="2"/>
      <c r="D163" s="2" t="s">
        <v>152</v>
      </c>
      <c r="E163" s="2" t="s">
        <v>147</v>
      </c>
      <c r="F163" s="2" t="s">
        <v>191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>
        <v>8.8000000000000007</v>
      </c>
      <c r="CS163" s="2">
        <v>8.1999999999999993</v>
      </c>
      <c r="CT163" s="2">
        <v>8.4</v>
      </c>
      <c r="CU163" s="2">
        <v>8.4</v>
      </c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>
        <v>1</v>
      </c>
      <c r="EE163" s="52"/>
      <c r="EF163" s="2">
        <v>1</v>
      </c>
      <c r="EG163" s="2">
        <v>1</v>
      </c>
    </row>
    <row r="164" spans="1:137" x14ac:dyDescent="0.25">
      <c r="A164" s="1">
        <v>258</v>
      </c>
      <c r="B164" s="2" t="s">
        <v>442</v>
      </c>
      <c r="C164" s="2"/>
      <c r="D164" s="2" t="s">
        <v>192</v>
      </c>
      <c r="E164" s="2" t="s">
        <v>147</v>
      </c>
      <c r="F164" s="2" t="s">
        <v>193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4"/>
      <c r="CS164" s="24"/>
      <c r="CT164" s="24"/>
      <c r="CU164" s="24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>
        <v>9.1999999999999993</v>
      </c>
      <c r="DL164" s="2">
        <v>9</v>
      </c>
      <c r="DM164" s="2">
        <v>9.8000000000000007</v>
      </c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>
        <v>1</v>
      </c>
      <c r="EE164" s="52"/>
      <c r="EF164" s="2">
        <v>0</v>
      </c>
      <c r="EG164" s="2">
        <v>0</v>
      </c>
    </row>
    <row r="165" spans="1:137" x14ac:dyDescent="0.25">
      <c r="A165" s="1">
        <v>262</v>
      </c>
      <c r="B165" s="2" t="s">
        <v>443</v>
      </c>
      <c r="C165" s="2"/>
      <c r="D165" s="2" t="s">
        <v>192</v>
      </c>
      <c r="E165" s="2" t="s">
        <v>147</v>
      </c>
      <c r="F165" s="2" t="s">
        <v>193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>
        <v>8.1999999999999993</v>
      </c>
      <c r="DT165" s="2">
        <v>8.1999999999999993</v>
      </c>
      <c r="DU165" s="2">
        <v>8.6</v>
      </c>
      <c r="DV165" s="2"/>
      <c r="DW165" s="2"/>
      <c r="DX165" s="2"/>
      <c r="DY165" s="2"/>
      <c r="DZ165" s="2"/>
      <c r="EA165" s="2"/>
      <c r="EB165" s="2"/>
      <c r="EC165" s="2"/>
      <c r="ED165" s="2">
        <v>1</v>
      </c>
      <c r="EE165" s="52"/>
      <c r="EF165" s="2">
        <v>0</v>
      </c>
      <c r="EG165" s="2">
        <v>0</v>
      </c>
    </row>
    <row r="166" spans="1:137" x14ac:dyDescent="0.25">
      <c r="A166" s="1">
        <v>263</v>
      </c>
      <c r="B166" s="2" t="s">
        <v>444</v>
      </c>
      <c r="C166" s="2"/>
      <c r="D166" s="2" t="s">
        <v>192</v>
      </c>
      <c r="E166" s="2" t="s">
        <v>147</v>
      </c>
      <c r="F166" s="2" t="s">
        <v>193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>
        <v>8</v>
      </c>
      <c r="DT166" s="2">
        <v>8</v>
      </c>
      <c r="DU166" s="2">
        <v>8.6</v>
      </c>
      <c r="DV166" s="2"/>
      <c r="DW166" s="2"/>
      <c r="DX166" s="2"/>
      <c r="DY166" s="2"/>
      <c r="DZ166" s="2"/>
      <c r="EA166" s="2"/>
      <c r="EB166" s="2"/>
      <c r="EC166" s="2"/>
      <c r="ED166" s="2">
        <v>1</v>
      </c>
      <c r="EE166" s="52"/>
      <c r="EF166" s="2">
        <v>0</v>
      </c>
      <c r="EG166" s="2">
        <v>0</v>
      </c>
    </row>
    <row r="167" spans="1:137" x14ac:dyDescent="0.25">
      <c r="A167" s="1">
        <v>264</v>
      </c>
      <c r="B167" s="2" t="s">
        <v>445</v>
      </c>
      <c r="C167" s="2"/>
      <c r="D167" s="2" t="s">
        <v>192</v>
      </c>
      <c r="E167" s="2" t="s">
        <v>147</v>
      </c>
      <c r="F167" s="2" t="s">
        <v>193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>
        <v>9</v>
      </c>
      <c r="CS167" s="2">
        <v>9</v>
      </c>
      <c r="CT167" s="2">
        <v>9</v>
      </c>
      <c r="CU167" s="2">
        <v>9</v>
      </c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>
        <v>1</v>
      </c>
      <c r="EE167" s="52"/>
      <c r="EF167" s="2">
        <v>0</v>
      </c>
      <c r="EG167" s="2">
        <v>0</v>
      </c>
    </row>
    <row r="168" spans="1:137" x14ac:dyDescent="0.25">
      <c r="A168" s="1">
        <v>265</v>
      </c>
      <c r="B168" s="2" t="s">
        <v>446</v>
      </c>
      <c r="C168" s="2"/>
      <c r="D168" s="2" t="s">
        <v>192</v>
      </c>
      <c r="E168" s="2" t="s">
        <v>147</v>
      </c>
      <c r="F168" s="2" t="s">
        <v>193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>
        <v>8.8000000000000007</v>
      </c>
      <c r="CS168" s="2">
        <v>8.6</v>
      </c>
      <c r="CT168" s="2">
        <v>8.8000000000000007</v>
      </c>
      <c r="CU168" s="2">
        <v>8.6</v>
      </c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>
        <v>1</v>
      </c>
      <c r="EE168" s="52"/>
      <c r="EF168" s="2">
        <v>0</v>
      </c>
      <c r="EG168" s="2">
        <v>0</v>
      </c>
    </row>
    <row r="169" spans="1:137" x14ac:dyDescent="0.25">
      <c r="A169" s="1">
        <v>51</v>
      </c>
      <c r="B169" s="2" t="s">
        <v>447</v>
      </c>
      <c r="C169" s="2"/>
      <c r="D169" s="2" t="s">
        <v>153</v>
      </c>
      <c r="E169" s="2" t="s">
        <v>147</v>
      </c>
      <c r="F169" s="2" t="s">
        <v>56</v>
      </c>
      <c r="G169" s="2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 t="s">
        <v>16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 t="s">
        <v>90</v>
      </c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>
        <v>10</v>
      </c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>
        <v>21</v>
      </c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>
        <v>9.1999999999999993</v>
      </c>
      <c r="DL169" s="2">
        <v>8.8000000000000007</v>
      </c>
      <c r="DM169" s="2">
        <v>9.8000000000000007</v>
      </c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>
        <v>1</v>
      </c>
      <c r="EE169" s="52"/>
      <c r="EF169" s="2">
        <v>0</v>
      </c>
      <c r="EG169" s="3">
        <v>0</v>
      </c>
    </row>
    <row r="170" spans="1:137" x14ac:dyDescent="0.25">
      <c r="A170" s="1">
        <v>81</v>
      </c>
      <c r="B170" s="2" t="s">
        <v>448</v>
      </c>
      <c r="C170" s="2"/>
      <c r="D170" s="2" t="s">
        <v>153</v>
      </c>
      <c r="E170" s="2" t="s">
        <v>147</v>
      </c>
      <c r="F170" s="2" t="s">
        <v>56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 t="s">
        <v>95</v>
      </c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>
        <v>7</v>
      </c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 t="s">
        <v>86</v>
      </c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>
        <v>8.6</v>
      </c>
      <c r="DT170" s="2">
        <v>9</v>
      </c>
      <c r="DU170" s="2">
        <v>9.6</v>
      </c>
      <c r="DV170" s="2"/>
      <c r="DW170" s="2"/>
      <c r="DX170" s="2"/>
      <c r="DY170" s="2"/>
      <c r="DZ170" s="2"/>
      <c r="EA170" s="2"/>
      <c r="EB170" s="2"/>
      <c r="EC170" s="2"/>
      <c r="ED170" s="2">
        <v>1</v>
      </c>
      <c r="EE170" s="52"/>
      <c r="EF170" s="2">
        <v>0</v>
      </c>
      <c r="EG170" s="3">
        <v>0</v>
      </c>
    </row>
    <row r="171" spans="1:137" x14ac:dyDescent="0.25">
      <c r="A171" s="1">
        <v>8</v>
      </c>
      <c r="B171" s="2" t="s">
        <v>449</v>
      </c>
      <c r="C171" s="2"/>
      <c r="D171" s="2" t="s">
        <v>154</v>
      </c>
      <c r="E171" s="2" t="s">
        <v>147</v>
      </c>
      <c r="F171" s="2" t="s">
        <v>15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>
        <v>5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>
        <v>2</v>
      </c>
      <c r="AS171" s="2" t="s">
        <v>86</v>
      </c>
      <c r="AT171" s="2"/>
      <c r="AU171" s="2"/>
      <c r="AV171" s="2"/>
      <c r="AW171" s="2"/>
      <c r="AX171" s="2"/>
      <c r="AY171" s="2"/>
      <c r="AZ171" s="2"/>
      <c r="BA171" s="2"/>
      <c r="BB171" s="2"/>
      <c r="BC171" s="2">
        <v>5</v>
      </c>
      <c r="BD171" s="2" t="s">
        <v>85</v>
      </c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>
        <v>3</v>
      </c>
      <c r="BV171" s="2">
        <v>13</v>
      </c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>
        <v>8.8000000000000007</v>
      </c>
      <c r="DL171" s="2">
        <v>9.1999999999999993</v>
      </c>
      <c r="DM171" s="2">
        <v>9.1999999999999993</v>
      </c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>
        <v>1</v>
      </c>
      <c r="EE171" s="52">
        <v>5</v>
      </c>
      <c r="EF171" s="2">
        <v>0</v>
      </c>
      <c r="EG171" s="3">
        <v>0</v>
      </c>
    </row>
    <row r="172" spans="1:137" x14ac:dyDescent="0.25">
      <c r="A172" s="1">
        <v>9</v>
      </c>
      <c r="B172" s="2" t="s">
        <v>247</v>
      </c>
      <c r="C172" s="2"/>
      <c r="D172" s="2" t="s">
        <v>154</v>
      </c>
      <c r="E172" s="2" t="s">
        <v>147</v>
      </c>
      <c r="F172" s="2" t="s">
        <v>15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>
        <v>2</v>
      </c>
      <c r="X172" s="2">
        <v>2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>
        <v>2</v>
      </c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>
        <v>2</v>
      </c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>
        <v>9.6</v>
      </c>
      <c r="DH172" s="2">
        <v>8.8000000000000007</v>
      </c>
      <c r="DI172" s="2">
        <v>8.6</v>
      </c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>
        <v>1</v>
      </c>
      <c r="EE172" s="52">
        <v>8</v>
      </c>
      <c r="EF172" s="2">
        <v>0</v>
      </c>
      <c r="EG172" s="3">
        <v>0</v>
      </c>
    </row>
    <row r="173" spans="1:137" x14ac:dyDescent="0.25">
      <c r="A173" s="1">
        <v>9</v>
      </c>
      <c r="B173" s="2" t="s">
        <v>450</v>
      </c>
      <c r="C173" s="2"/>
      <c r="D173" s="2" t="s">
        <v>154</v>
      </c>
      <c r="E173" s="2" t="s">
        <v>147</v>
      </c>
      <c r="F173" s="2" t="s">
        <v>15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 t="s">
        <v>16</v>
      </c>
      <c r="Z173" s="2"/>
      <c r="AA173" s="2"/>
      <c r="AB173" s="2"/>
      <c r="AC173" s="2"/>
      <c r="AD173" s="2">
        <v>3</v>
      </c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 t="s">
        <v>89</v>
      </c>
      <c r="AT173" s="20"/>
      <c r="AU173" s="20"/>
      <c r="AV173" s="20"/>
      <c r="AW173" s="20"/>
      <c r="AX173" s="2"/>
      <c r="AY173" s="2"/>
      <c r="AZ173" s="2"/>
      <c r="BA173" s="2"/>
      <c r="BB173" s="2"/>
      <c r="BC173" s="2"/>
      <c r="BD173" s="2" t="s">
        <v>107</v>
      </c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 t="s">
        <v>131</v>
      </c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>
        <v>9.1999999999999993</v>
      </c>
      <c r="DL173" s="2">
        <v>8.6</v>
      </c>
      <c r="DM173" s="2">
        <v>9.1999999999999993</v>
      </c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>
        <v>1</v>
      </c>
      <c r="EE173" s="52"/>
      <c r="EF173" s="2">
        <v>0</v>
      </c>
      <c r="EG173" s="3">
        <v>0</v>
      </c>
    </row>
    <row r="174" spans="1:137" x14ac:dyDescent="0.25">
      <c r="A174" s="1">
        <v>62</v>
      </c>
      <c r="B174" s="2" t="s">
        <v>246</v>
      </c>
      <c r="C174" s="2"/>
      <c r="D174" s="2" t="s">
        <v>154</v>
      </c>
      <c r="E174" s="2" t="s">
        <v>147</v>
      </c>
      <c r="F174" s="2" t="s">
        <v>15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>
        <v>3</v>
      </c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>
        <v>6</v>
      </c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>
        <v>4</v>
      </c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>
        <v>8.8000000000000007</v>
      </c>
      <c r="DP174" s="2">
        <v>9</v>
      </c>
      <c r="DQ174" s="2">
        <v>9.4</v>
      </c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>
        <v>1</v>
      </c>
      <c r="EE174" s="52">
        <v>8</v>
      </c>
      <c r="EF174" s="2">
        <v>0</v>
      </c>
      <c r="EG174" s="3">
        <v>0</v>
      </c>
    </row>
    <row r="175" spans="1:137" x14ac:dyDescent="0.25">
      <c r="A175" s="1">
        <v>62</v>
      </c>
      <c r="B175" s="2" t="s">
        <v>451</v>
      </c>
      <c r="C175" s="2"/>
      <c r="D175" s="2" t="s">
        <v>154</v>
      </c>
      <c r="E175" s="2" t="s">
        <v>147</v>
      </c>
      <c r="F175" s="2" t="s">
        <v>15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>
        <v>8</v>
      </c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>
        <v>8.8000000000000007</v>
      </c>
      <c r="DP175" s="2">
        <v>9</v>
      </c>
      <c r="DQ175" s="2">
        <v>9.4</v>
      </c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>
        <v>1</v>
      </c>
      <c r="EE175" s="52"/>
      <c r="EF175" s="2">
        <v>0</v>
      </c>
      <c r="EG175" s="3">
        <v>0</v>
      </c>
    </row>
    <row r="176" spans="1:137" x14ac:dyDescent="0.25">
      <c r="A176" s="1">
        <v>63</v>
      </c>
      <c r="B176" s="2" t="s">
        <v>452</v>
      </c>
      <c r="C176" s="2"/>
      <c r="D176" s="2" t="s">
        <v>154</v>
      </c>
      <c r="E176" s="2" t="s">
        <v>147</v>
      </c>
      <c r="F176" s="2" t="s">
        <v>15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 t="s">
        <v>96</v>
      </c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>
        <v>6</v>
      </c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>
        <v>1</v>
      </c>
      <c r="EE176" s="52">
        <v>1</v>
      </c>
      <c r="EF176" s="2">
        <v>0</v>
      </c>
      <c r="EG176" s="3">
        <v>0</v>
      </c>
    </row>
    <row r="177" spans="1:137" x14ac:dyDescent="0.25">
      <c r="A177" s="25">
        <v>74</v>
      </c>
      <c r="B177" s="24" t="s">
        <v>453</v>
      </c>
      <c r="C177" s="24"/>
      <c r="D177" s="2" t="s">
        <v>154</v>
      </c>
      <c r="E177" s="2" t="s">
        <v>147</v>
      </c>
      <c r="F177" s="2" t="s">
        <v>15</v>
      </c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>
        <v>15</v>
      </c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 t="s">
        <v>113</v>
      </c>
      <c r="BG177" s="24"/>
      <c r="BH177" s="24"/>
      <c r="BI177" s="24"/>
      <c r="BJ177" s="24"/>
      <c r="BK177" s="24"/>
      <c r="BL177" s="24"/>
      <c r="BM177" s="24"/>
      <c r="BN177" s="24">
        <v>5</v>
      </c>
      <c r="BO177" s="24"/>
      <c r="BP177" s="24"/>
      <c r="BQ177" s="24"/>
      <c r="BR177" s="24"/>
      <c r="BS177" s="24"/>
      <c r="BT177" s="24"/>
      <c r="BU177" s="24"/>
      <c r="BV177" s="24"/>
      <c r="BW177" s="24"/>
      <c r="BX177" s="24" t="s">
        <v>87</v>
      </c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>
        <v>8.4</v>
      </c>
      <c r="DT177" s="24">
        <v>8.6</v>
      </c>
      <c r="DU177" s="24">
        <v>8.8000000000000007</v>
      </c>
      <c r="DV177" s="24"/>
      <c r="DW177" s="24"/>
      <c r="DX177" s="24"/>
      <c r="DY177" s="24"/>
      <c r="DZ177" s="24"/>
      <c r="EA177" s="24"/>
      <c r="EB177" s="24"/>
      <c r="EC177" s="24"/>
      <c r="ED177" s="2">
        <v>1</v>
      </c>
      <c r="EE177" s="53">
        <v>1</v>
      </c>
      <c r="EF177" s="24">
        <v>0</v>
      </c>
      <c r="EG177" s="28">
        <v>0</v>
      </c>
    </row>
  </sheetData>
  <sortState ref="EX182:EX211">
    <sortCondition ref="EX182"/>
  </sortState>
  <mergeCells count="1">
    <mergeCell ref="E7:F7"/>
  </mergeCells>
  <conditionalFormatting sqref="EL129:EL145 B129:B152">
    <cfRule type="duplicateValues" dxfId="1" priority="1"/>
  </conditionalFormatting>
  <hyperlinks>
    <hyperlink ref="D7" r:id="rId1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P10" sqref="P10"/>
    </sheetView>
  </sheetViews>
  <sheetFormatPr defaultRowHeight="15" x14ac:dyDescent="0.25"/>
  <cols>
    <col min="1" max="1" width="25.140625" customWidth="1"/>
    <col min="2" max="2" width="39" style="60" customWidth="1"/>
  </cols>
  <sheetData>
    <row r="1" spans="1:6" x14ac:dyDescent="0.25">
      <c r="A1" t="s">
        <v>371</v>
      </c>
      <c r="B1" s="60" t="s">
        <v>5</v>
      </c>
      <c r="C1" s="55" t="s">
        <v>136</v>
      </c>
      <c r="D1" s="55" t="s">
        <v>372</v>
      </c>
      <c r="E1" s="55" t="s">
        <v>137</v>
      </c>
      <c r="F1" s="55" t="s">
        <v>373</v>
      </c>
    </row>
    <row r="2" spans="1:6" ht="15.75" x14ac:dyDescent="0.25">
      <c r="A2" t="s">
        <v>141</v>
      </c>
      <c r="B2" s="61" t="s">
        <v>18</v>
      </c>
      <c r="C2" s="55">
        <v>5</v>
      </c>
      <c r="D2" s="56">
        <f>PRODUCT(C2,100/SUM(Таблица242[N]))</f>
        <v>4.8076923076923075</v>
      </c>
      <c r="E2" s="55">
        <v>5</v>
      </c>
      <c r="F2" s="57">
        <f>SUM(Таблица242[[#This Row],[N]:[Q]])</f>
        <v>14.807692307692307</v>
      </c>
    </row>
    <row r="3" spans="1:6" ht="15.75" x14ac:dyDescent="0.25">
      <c r="A3" t="s">
        <v>140</v>
      </c>
      <c r="B3" s="60" t="s">
        <v>374</v>
      </c>
      <c r="C3" s="55">
        <v>42</v>
      </c>
      <c r="D3" s="56">
        <f>PRODUCT(C3,100/SUM(Таблица242[N]))</f>
        <v>40.384615384615387</v>
      </c>
      <c r="E3" s="55">
        <v>217</v>
      </c>
      <c r="F3" s="57">
        <f>SUM(Таблица242[[#This Row],[N]:[Q]])</f>
        <v>299.38461538461536</v>
      </c>
    </row>
    <row r="4" spans="1:6" ht="15.75" x14ac:dyDescent="0.25">
      <c r="A4" t="s">
        <v>142</v>
      </c>
      <c r="B4" s="61" t="s">
        <v>214</v>
      </c>
      <c r="C4" s="55">
        <v>0</v>
      </c>
      <c r="D4" s="56">
        <f>PRODUCT(C4,100/SUM(Таблица242[N]))</f>
        <v>0</v>
      </c>
      <c r="E4" s="55">
        <v>0</v>
      </c>
      <c r="F4" s="57">
        <f>SUM(Таблица242[[#This Row],[N]:[Q]])</f>
        <v>0</v>
      </c>
    </row>
    <row r="5" spans="1:6" ht="15.75" x14ac:dyDescent="0.25">
      <c r="A5" t="s">
        <v>143</v>
      </c>
      <c r="B5" s="60" t="s">
        <v>375</v>
      </c>
      <c r="C5" s="55">
        <v>7</v>
      </c>
      <c r="D5" s="56">
        <f>PRODUCT(C5,100/SUM(Таблица242[N]))</f>
        <v>6.7307692307692308</v>
      </c>
      <c r="E5" s="55">
        <v>33</v>
      </c>
      <c r="F5" s="57">
        <f>SUM(Таблица242[[#This Row],[N]:[Q]])</f>
        <v>46.730769230769226</v>
      </c>
    </row>
    <row r="6" spans="1:6" ht="15.75" x14ac:dyDescent="0.25">
      <c r="A6" s="58" t="s">
        <v>144</v>
      </c>
      <c r="B6" s="60" t="s">
        <v>376</v>
      </c>
      <c r="C6" s="55">
        <v>28</v>
      </c>
      <c r="D6" s="56">
        <f>PRODUCT(C6,100/SUM(Таблица242[N]))</f>
        <v>26.923076923076923</v>
      </c>
      <c r="E6" s="55">
        <v>69.5</v>
      </c>
      <c r="F6" s="57">
        <f>SUM(Таблица242[[#This Row],[N]:[Q]])</f>
        <v>124.42307692307692</v>
      </c>
    </row>
    <row r="7" spans="1:6" ht="15.75" x14ac:dyDescent="0.25">
      <c r="A7" t="s">
        <v>145</v>
      </c>
      <c r="B7" s="61" t="s">
        <v>55</v>
      </c>
      <c r="C7" s="55">
        <v>0</v>
      </c>
      <c r="D7" s="56">
        <f>PRODUCT(C7,100/SUM(Таблица242[N]))</f>
        <v>0</v>
      </c>
      <c r="E7" s="55">
        <v>0</v>
      </c>
      <c r="F7" s="57">
        <f>SUM(Таблица242[[#This Row],[N]:[Q]])</f>
        <v>0</v>
      </c>
    </row>
    <row r="8" spans="1:6" ht="15.75" x14ac:dyDescent="0.25">
      <c r="A8" t="s">
        <v>148</v>
      </c>
      <c r="B8" s="61" t="s">
        <v>83</v>
      </c>
      <c r="C8" s="55">
        <v>0</v>
      </c>
      <c r="D8" s="56">
        <f>PRODUCT(C8,100/SUM(Таблица242[N]))</f>
        <v>0</v>
      </c>
      <c r="E8" s="55">
        <v>0</v>
      </c>
      <c r="F8" s="57">
        <f>SUM(Таблица242[[#This Row],[N]:[Q]])</f>
        <v>0</v>
      </c>
    </row>
    <row r="9" spans="1:6" ht="15.75" x14ac:dyDescent="0.25">
      <c r="A9" t="s">
        <v>150</v>
      </c>
      <c r="B9" s="60" t="s">
        <v>191</v>
      </c>
      <c r="C9" s="55">
        <v>0</v>
      </c>
      <c r="D9" s="56">
        <f>PRODUCT(C9,100/SUM(Таблица242[N]))</f>
        <v>0</v>
      </c>
      <c r="E9" s="55">
        <v>0</v>
      </c>
      <c r="F9" s="57">
        <f>SUM(Таблица242[[#This Row],[N]:[Q]])</f>
        <v>0</v>
      </c>
    </row>
    <row r="10" spans="1:6" ht="15.75" x14ac:dyDescent="0.25">
      <c r="A10" t="s">
        <v>151</v>
      </c>
      <c r="B10" s="60" t="s">
        <v>377</v>
      </c>
      <c r="C10" s="55">
        <v>11</v>
      </c>
      <c r="D10" s="56">
        <f>PRODUCT(C10,100/SUM(Таблица242[N]))</f>
        <v>10.576923076923077</v>
      </c>
      <c r="E10" s="55">
        <v>43.5</v>
      </c>
      <c r="F10" s="57">
        <f>SUM(Таблица242[[#This Row],[N]:[Q]])</f>
        <v>65.07692307692308</v>
      </c>
    </row>
    <row r="11" spans="1:6" ht="15.75" x14ac:dyDescent="0.25">
      <c r="A11" t="s">
        <v>152</v>
      </c>
      <c r="B11" s="60" t="s">
        <v>191</v>
      </c>
      <c r="C11" s="55">
        <v>11</v>
      </c>
      <c r="D11" s="56">
        <f>PRODUCT(C11,100/SUM(Таблица242[N]))</f>
        <v>10.576923076923077</v>
      </c>
      <c r="E11" s="55">
        <v>29</v>
      </c>
      <c r="F11" s="57">
        <f>SUM(Таблица242[[#This Row],[N]:[Q]])</f>
        <v>50.57692307692308</v>
      </c>
    </row>
    <row r="12" spans="1:6" ht="15.75" x14ac:dyDescent="0.25">
      <c r="A12" t="s">
        <v>192</v>
      </c>
      <c r="B12" s="61" t="s">
        <v>193</v>
      </c>
      <c r="C12" s="55">
        <v>0</v>
      </c>
      <c r="D12" s="56">
        <f>PRODUCT(C12,100/SUM(Таблица242[N]))</f>
        <v>0</v>
      </c>
      <c r="E12" s="55">
        <v>0</v>
      </c>
      <c r="F12" s="57">
        <f>SUM(Таблица242[[#This Row],[N]:[Q]])</f>
        <v>0</v>
      </c>
    </row>
    <row r="13" spans="1:6" ht="15.75" x14ac:dyDescent="0.25">
      <c r="A13" t="s">
        <v>153</v>
      </c>
      <c r="B13" s="61" t="s">
        <v>56</v>
      </c>
      <c r="C13" s="55">
        <v>0</v>
      </c>
      <c r="D13" s="56">
        <f>PRODUCT(C13,100/SUM(Таблица242[N]))</f>
        <v>0</v>
      </c>
      <c r="E13" s="55">
        <v>0</v>
      </c>
      <c r="F13" s="57">
        <f>SUM(Таблица242[[#This Row],[N]:[Q]])</f>
        <v>0</v>
      </c>
    </row>
    <row r="14" spans="1:6" ht="15.75" x14ac:dyDescent="0.25">
      <c r="A14" t="s">
        <v>154</v>
      </c>
      <c r="B14" s="61" t="s">
        <v>15</v>
      </c>
      <c r="C14" s="55">
        <v>0</v>
      </c>
      <c r="D14" s="56">
        <f>PRODUCT(C14,100/SUM(Таблица242[N]))</f>
        <v>0</v>
      </c>
      <c r="E14" s="55">
        <v>0</v>
      </c>
      <c r="F14" s="57">
        <f>SUM(Таблица242[[#This Row],[N]:[Q]])</f>
        <v>0</v>
      </c>
    </row>
  </sheetData>
  <sortState ref="A2:A12">
    <sortCondition ref="A2"/>
  </sortState>
  <conditionalFormatting sqref="A2:A16 C15:C19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3"/>
  <sheetViews>
    <sheetView zoomScale="178" zoomScaleNormal="178" workbookViewId="0">
      <selection activeCell="G124" sqref="G124"/>
    </sheetView>
  </sheetViews>
  <sheetFormatPr defaultColWidth="1.42578125" defaultRowHeight="14.25" customHeight="1" x14ac:dyDescent="0.2"/>
  <cols>
    <col min="1" max="1" width="40.42578125" style="30" customWidth="1"/>
    <col min="2" max="2" width="5.140625" style="32" customWidth="1"/>
    <col min="3" max="3" width="1.42578125" style="30" customWidth="1"/>
    <col min="4" max="4" width="5.140625" style="31" customWidth="1"/>
    <col min="5" max="13" width="1.42578125" style="30"/>
    <col min="14" max="14" width="1.7109375" style="30" customWidth="1"/>
    <col min="15" max="16384" width="1.42578125" style="30"/>
  </cols>
  <sheetData>
    <row r="1" spans="1:45" ht="6" customHeight="1" x14ac:dyDescent="0.2"/>
    <row r="2" spans="1:45" ht="21.75" customHeight="1" x14ac:dyDescent="0.2">
      <c r="A2" s="46" t="s">
        <v>294</v>
      </c>
      <c r="B2" s="46"/>
      <c r="C2" s="46"/>
      <c r="D2" s="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45" ht="9" customHeight="1" x14ac:dyDescent="0.2">
      <c r="A3" s="42" t="str">
        <f>CONCATENATE("№",AP3," ",Q3)</f>
        <v>№83 Подмошина Мария</v>
      </c>
      <c r="B3" s="40" t="s">
        <v>249</v>
      </c>
      <c r="C3" s="39"/>
      <c r="D3" s="41" t="s">
        <v>250</v>
      </c>
      <c r="E3" s="39"/>
      <c r="F3" s="39"/>
      <c r="G3" s="39"/>
      <c r="H3" s="39"/>
      <c r="I3" s="39"/>
      <c r="J3" s="39"/>
      <c r="K3" s="39"/>
      <c r="L3" s="47"/>
      <c r="M3" s="47"/>
      <c r="N3" s="48"/>
      <c r="O3" s="48"/>
      <c r="P3" s="48"/>
      <c r="Q3" s="49" t="str">
        <f>VLOOKUP(AP3,Протокол!A9:B177,2,0)</f>
        <v>Подмошина Мария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P3" s="45">
        <v>83</v>
      </c>
      <c r="AQ3" s="45"/>
      <c r="AR3" s="45"/>
      <c r="AS3" s="45"/>
    </row>
    <row r="4" spans="1:45" ht="9" customHeight="1" x14ac:dyDescent="0.2">
      <c r="A4" s="33" t="s">
        <v>261</v>
      </c>
      <c r="B4" s="34" t="s">
        <v>249</v>
      </c>
      <c r="C4" s="35" t="s">
        <v>164</v>
      </c>
      <c r="D4" s="33" t="s">
        <v>250</v>
      </c>
      <c r="AP4" s="45"/>
      <c r="AQ4" s="45"/>
      <c r="AR4" s="45"/>
      <c r="AS4" s="45"/>
    </row>
    <row r="5" spans="1:45" ht="9" hidden="1" customHeight="1" x14ac:dyDescent="0.2">
      <c r="A5" s="33" t="s">
        <v>27</v>
      </c>
      <c r="B5" s="34">
        <f>VLOOKUP($Q$3,Таблица1[[Фамилия Имя Солиста или Пары]:[Полька44444]],6,0)</f>
        <v>0</v>
      </c>
      <c r="C5" s="36" t="s">
        <v>248</v>
      </c>
      <c r="D5" s="33">
        <v>8</v>
      </c>
      <c r="AP5" s="45"/>
      <c r="AQ5" s="45"/>
      <c r="AR5" s="45"/>
      <c r="AS5" s="45"/>
    </row>
    <row r="6" spans="1:45" ht="9" hidden="1" customHeight="1" x14ac:dyDescent="0.2">
      <c r="A6" s="33" t="s">
        <v>34</v>
      </c>
      <c r="B6" s="34">
        <f>VLOOKUP($Q$3,Таблица1[[Фамилия Имя Солиста или Пары]:[Полька44444]],7,0)</f>
        <v>0</v>
      </c>
      <c r="C6" s="36" t="s">
        <v>248</v>
      </c>
      <c r="D6" s="33">
        <v>6</v>
      </c>
    </row>
    <row r="7" spans="1:45" ht="9" hidden="1" customHeight="1" x14ac:dyDescent="0.2">
      <c r="A7" s="33" t="s">
        <v>35</v>
      </c>
      <c r="B7" s="34">
        <f>VLOOKUP($Q$3,Таблица1[[Фамилия Имя Солиста или Пары]:[Полька44444]],8,0)</f>
        <v>0</v>
      </c>
      <c r="C7" s="36" t="s">
        <v>248</v>
      </c>
      <c r="D7" s="33">
        <v>6</v>
      </c>
    </row>
    <row r="8" spans="1:45" ht="9" hidden="1" customHeight="1" x14ac:dyDescent="0.2">
      <c r="A8" s="33" t="s">
        <v>36</v>
      </c>
      <c r="B8" s="34">
        <f>VLOOKUP($Q$3,Таблица1[[Фамилия Имя Солиста или Пары]:[Полька44444]],9,0)</f>
        <v>0</v>
      </c>
      <c r="C8" s="36" t="s">
        <v>248</v>
      </c>
      <c r="D8" s="33">
        <v>6</v>
      </c>
    </row>
    <row r="9" spans="1:45" ht="9" hidden="1" customHeight="1" x14ac:dyDescent="0.2">
      <c r="A9" s="33" t="s">
        <v>37</v>
      </c>
      <c r="B9" s="34">
        <f>VLOOKUP($Q$3,Таблица1[[Фамилия Имя Солиста или Пары]:[Полька44444]],10,0)</f>
        <v>0</v>
      </c>
      <c r="C9" s="36" t="s">
        <v>248</v>
      </c>
      <c r="D9" s="33">
        <v>4</v>
      </c>
    </row>
    <row r="10" spans="1:45" ht="9" hidden="1" customHeight="1" x14ac:dyDescent="0.2">
      <c r="A10" s="33" t="s">
        <v>38</v>
      </c>
      <c r="B10" s="34">
        <f>VLOOKUP($Q$3,Таблица1[[Фамилия Имя Солиста или Пары]:[Полька44444]],11,0)</f>
        <v>0</v>
      </c>
      <c r="C10" s="36" t="s">
        <v>248</v>
      </c>
      <c r="D10" s="33">
        <v>5</v>
      </c>
    </row>
    <row r="11" spans="1:45" ht="9" hidden="1" customHeight="1" x14ac:dyDescent="0.2">
      <c r="A11" s="33" t="s">
        <v>40</v>
      </c>
      <c r="B11" s="34">
        <f>VLOOKUP($Q$3,Таблица1[[Фамилия Имя Солиста или Пары]:[Полька44444]],12,0)</f>
        <v>0</v>
      </c>
      <c r="C11" s="36" t="s">
        <v>248</v>
      </c>
      <c r="D11" s="33">
        <v>2</v>
      </c>
    </row>
    <row r="12" spans="1:45" ht="9" hidden="1" customHeight="1" x14ac:dyDescent="0.2">
      <c r="A12" s="33" t="s">
        <v>41</v>
      </c>
      <c r="B12" s="34">
        <f>VLOOKUP($Q$3,Таблица1[[Фамилия Имя Солиста или Пары]:[Полька44444]],13,0)</f>
        <v>0</v>
      </c>
      <c r="C12" s="36" t="s">
        <v>248</v>
      </c>
      <c r="D12" s="33">
        <v>3</v>
      </c>
    </row>
    <row r="13" spans="1:45" ht="9" hidden="1" customHeight="1" x14ac:dyDescent="0.2">
      <c r="A13" s="33" t="s">
        <v>42</v>
      </c>
      <c r="B13" s="34">
        <f>VLOOKUP($Q$3,Таблица1[[Фамилия Имя Солиста или Пары]:[Полька44444]],14,0)</f>
        <v>0</v>
      </c>
      <c r="C13" s="36" t="s">
        <v>248</v>
      </c>
      <c r="D13" s="33">
        <v>6</v>
      </c>
    </row>
    <row r="14" spans="1:45" ht="9" hidden="1" customHeight="1" x14ac:dyDescent="0.2">
      <c r="A14" s="33" t="s">
        <v>43</v>
      </c>
      <c r="B14" s="34">
        <f>VLOOKUP($Q$3,Таблица1[[Фамилия Имя Солиста или Пары]:[Полька44444]],15,0)</f>
        <v>0</v>
      </c>
      <c r="C14" s="36" t="s">
        <v>248</v>
      </c>
      <c r="D14" s="33">
        <v>7</v>
      </c>
    </row>
    <row r="15" spans="1:45" ht="9" hidden="1" customHeight="1" x14ac:dyDescent="0.2">
      <c r="A15" s="33" t="s">
        <v>44</v>
      </c>
      <c r="B15" s="34">
        <f>VLOOKUP($Q$3,Таблица1[[Фамилия Имя Солиста или Пары]:[Полька44444]],16,0)</f>
        <v>0</v>
      </c>
      <c r="C15" s="36" t="s">
        <v>248</v>
      </c>
      <c r="D15" s="33">
        <v>2</v>
      </c>
    </row>
    <row r="16" spans="1:45" ht="9" customHeight="1" x14ac:dyDescent="0.2">
      <c r="A16" s="33" t="s">
        <v>45</v>
      </c>
      <c r="B16" s="34">
        <f>VLOOKUP($Q$3,Таблица1[[Фамилия Имя Солиста или Пары]:[Полька44444]],17,0)</f>
        <v>1</v>
      </c>
      <c r="C16" s="36" t="s">
        <v>248</v>
      </c>
      <c r="D16" s="33">
        <v>11</v>
      </c>
    </row>
    <row r="17" spans="1:4" ht="9" hidden="1" customHeight="1" x14ac:dyDescent="0.2">
      <c r="A17" s="33" t="s">
        <v>47</v>
      </c>
      <c r="B17" s="34">
        <f>VLOOKUP($Q$3,Таблица1[[Фамилия Имя Солиста или Пары]:[Полька44444]],18,0)</f>
        <v>0</v>
      </c>
      <c r="C17" s="36" t="s">
        <v>248</v>
      </c>
      <c r="D17" s="33">
        <v>4</v>
      </c>
    </row>
    <row r="18" spans="1:4" ht="9" customHeight="1" x14ac:dyDescent="0.2">
      <c r="A18" s="33" t="s">
        <v>48</v>
      </c>
      <c r="B18" s="34">
        <f>VLOOKUP($Q$3,Таблица1[[Фамилия Имя Солиста или Пары]:[Полька44444]],19,0)</f>
        <v>2</v>
      </c>
      <c r="C18" s="36" t="s">
        <v>248</v>
      </c>
      <c r="D18" s="33">
        <v>11</v>
      </c>
    </row>
    <row r="19" spans="1:4" ht="9" hidden="1" customHeight="1" x14ac:dyDescent="0.2">
      <c r="A19" s="37" t="s">
        <v>50</v>
      </c>
      <c r="B19" s="34">
        <f>VLOOKUP($Q$3,Таблица1[[Фамилия Имя Солиста или Пары]:[Полька44444]],20,0)</f>
        <v>0</v>
      </c>
      <c r="C19" s="36" t="s">
        <v>248</v>
      </c>
      <c r="D19" s="33">
        <v>2</v>
      </c>
    </row>
    <row r="20" spans="1:4" ht="9" hidden="1" customHeight="1" x14ac:dyDescent="0.2">
      <c r="A20" s="37" t="s">
        <v>51</v>
      </c>
      <c r="B20" s="34">
        <f>VLOOKUP($Q$3,Таблица1[[Фамилия Имя Солиста или Пары]:[Полька44444]],21,0)</f>
        <v>0</v>
      </c>
      <c r="C20" s="36" t="s">
        <v>248</v>
      </c>
      <c r="D20" s="33">
        <v>7</v>
      </c>
    </row>
    <row r="21" spans="1:4" ht="9" hidden="1" customHeight="1" x14ac:dyDescent="0.2">
      <c r="A21" s="37" t="s">
        <v>52</v>
      </c>
      <c r="B21" s="34">
        <f>VLOOKUP($Q$3,Таблица1[[Фамилия Имя Солиста или Пары]:[Полька44444]],22,0)</f>
        <v>0</v>
      </c>
      <c r="C21" s="36" t="s">
        <v>248</v>
      </c>
      <c r="D21" s="33">
        <v>2</v>
      </c>
    </row>
    <row r="22" spans="1:4" ht="9" hidden="1" customHeight="1" x14ac:dyDescent="0.2">
      <c r="A22" s="37" t="s">
        <v>53</v>
      </c>
      <c r="B22" s="34">
        <f>VLOOKUP($Q$3,Таблица1[[Фамилия Имя Солиста или Пары]:[Полька44444]],23,0)</f>
        <v>0</v>
      </c>
      <c r="C22" s="36" t="s">
        <v>248</v>
      </c>
      <c r="D22" s="33">
        <v>2</v>
      </c>
    </row>
    <row r="23" spans="1:4" ht="9" hidden="1" customHeight="1" x14ac:dyDescent="0.2">
      <c r="A23" s="33" t="s">
        <v>54</v>
      </c>
      <c r="B23" s="34">
        <f>VLOOKUP($Q$3,Таблица1[[Фамилия Имя Солиста или Пары]:[Полька44444]],24,0)</f>
        <v>0</v>
      </c>
      <c r="C23" s="36" t="s">
        <v>248</v>
      </c>
      <c r="D23" s="33">
        <v>11</v>
      </c>
    </row>
    <row r="24" spans="1:4" ht="9" hidden="1" customHeight="1" x14ac:dyDescent="0.2">
      <c r="A24" s="37" t="s">
        <v>58</v>
      </c>
      <c r="B24" s="34">
        <f>VLOOKUP($Q$3,Таблица1[[Фамилия Имя Солиста или Пары]:[Полька44444]],25,0)</f>
        <v>0</v>
      </c>
      <c r="C24" s="36" t="s">
        <v>248</v>
      </c>
      <c r="D24" s="33">
        <v>1</v>
      </c>
    </row>
    <row r="25" spans="1:4" ht="9" hidden="1" customHeight="1" x14ac:dyDescent="0.2">
      <c r="A25" s="37" t="s">
        <v>59</v>
      </c>
      <c r="B25" s="34">
        <f>VLOOKUP($Q$3,Таблица1[[Фамилия Имя Солиста или Пары]:[Полька44444]],26,0)</f>
        <v>0</v>
      </c>
      <c r="C25" s="36" t="s">
        <v>248</v>
      </c>
      <c r="D25" s="33">
        <v>6</v>
      </c>
    </row>
    <row r="26" spans="1:4" ht="9" hidden="1" customHeight="1" x14ac:dyDescent="0.2">
      <c r="A26" s="37" t="s">
        <v>60</v>
      </c>
      <c r="B26" s="34">
        <f>VLOOKUP($Q$3,Таблица1[[Фамилия Имя Солиста или Пары]:[Полька44444]],27,0)</f>
        <v>0</v>
      </c>
      <c r="C26" s="36" t="s">
        <v>248</v>
      </c>
      <c r="D26" s="33">
        <v>1</v>
      </c>
    </row>
    <row r="27" spans="1:4" ht="9" customHeight="1" x14ac:dyDescent="0.2">
      <c r="A27" s="37" t="s">
        <v>61</v>
      </c>
      <c r="B27" s="34">
        <f>VLOOKUP($Q$3,Таблица1[[Фамилия Имя Солиста или Пары]:[Полька44444]],28,0)</f>
        <v>1</v>
      </c>
      <c r="C27" s="36" t="s">
        <v>248</v>
      </c>
      <c r="D27" s="33">
        <v>8</v>
      </c>
    </row>
    <row r="28" spans="1:4" ht="9" hidden="1" customHeight="1" x14ac:dyDescent="0.2">
      <c r="A28" s="33" t="s">
        <v>62</v>
      </c>
      <c r="B28" s="34">
        <f>VLOOKUP($Q$3,Таблица1[[Фамилия Имя Солиста или Пары]:[Полька44444]],29,0)</f>
        <v>0</v>
      </c>
      <c r="C28" s="36" t="s">
        <v>248</v>
      </c>
      <c r="D28" s="33">
        <v>3</v>
      </c>
    </row>
    <row r="29" spans="1:4" ht="9" hidden="1" customHeight="1" x14ac:dyDescent="0.2">
      <c r="A29" s="33" t="s">
        <v>64</v>
      </c>
      <c r="B29" s="34">
        <f>VLOOKUP($Q$3,Таблица1[[Фамилия Имя Солиста или Пары]:[Полька44444]],30,0)</f>
        <v>0</v>
      </c>
      <c r="C29" s="36" t="s">
        <v>248</v>
      </c>
      <c r="D29" s="33">
        <v>5</v>
      </c>
    </row>
    <row r="30" spans="1:4" ht="9" customHeight="1" x14ac:dyDescent="0.2">
      <c r="A30" s="33" t="s">
        <v>22</v>
      </c>
      <c r="B30" s="34">
        <f>VLOOKUP($Q$3,Таблица1[[Фамилия Имя Солиста или Пары]:[Полька44444]],31,0)</f>
        <v>1</v>
      </c>
      <c r="C30" s="36" t="s">
        <v>248</v>
      </c>
      <c r="D30" s="33">
        <v>2</v>
      </c>
    </row>
    <row r="31" spans="1:4" ht="9" hidden="1" customHeight="1" x14ac:dyDescent="0.2">
      <c r="A31" s="33" t="s">
        <v>21</v>
      </c>
      <c r="B31" s="34">
        <f>VLOOKUP($Q$3,Таблица1[[Фамилия Имя Солиста или Пары]:[Полька44444]],32,0)</f>
        <v>0</v>
      </c>
      <c r="C31" s="36" t="s">
        <v>248</v>
      </c>
      <c r="D31" s="33">
        <v>2</v>
      </c>
    </row>
    <row r="32" spans="1:4" ht="9" hidden="1" customHeight="1" x14ac:dyDescent="0.2">
      <c r="A32" s="33" t="s">
        <v>23</v>
      </c>
      <c r="B32" s="34">
        <f>VLOOKUP($Q$3,Таблица1[[Фамилия Имя Солиста или Пары]:[Полька44444]],33,0)</f>
        <v>0</v>
      </c>
      <c r="C32" s="36" t="s">
        <v>248</v>
      </c>
      <c r="D32" s="33">
        <v>1</v>
      </c>
    </row>
    <row r="33" spans="1:4" ht="9" hidden="1" customHeight="1" x14ac:dyDescent="0.2">
      <c r="A33" s="33" t="s">
        <v>65</v>
      </c>
      <c r="B33" s="34">
        <f>VLOOKUP($Q$3,Таблица1[[Фамилия Имя Солиста или Пары]:[Полька44444]],34,0)</f>
        <v>0</v>
      </c>
      <c r="C33" s="36" t="s">
        <v>248</v>
      </c>
      <c r="D33" s="33">
        <v>3</v>
      </c>
    </row>
    <row r="34" spans="1:4" ht="9" hidden="1" customHeight="1" x14ac:dyDescent="0.2">
      <c r="A34" s="33" t="s">
        <v>66</v>
      </c>
      <c r="B34" s="34">
        <f>VLOOKUP($Q$3,Таблица1[[Фамилия Имя Солиста или Пары]:[Полька44444]],35,0)</f>
        <v>0</v>
      </c>
      <c r="C34" s="36" t="s">
        <v>248</v>
      </c>
      <c r="D34" s="33">
        <v>1</v>
      </c>
    </row>
    <row r="35" spans="1:4" ht="9" hidden="1" customHeight="1" x14ac:dyDescent="0.2">
      <c r="A35" s="33" t="s">
        <v>67</v>
      </c>
      <c r="B35" s="34">
        <f>VLOOKUP($Q$3,Таблица1[[Фамилия Имя Солиста или Пары]:[Полька44444]],36,0)</f>
        <v>0</v>
      </c>
      <c r="C35" s="36" t="s">
        <v>248</v>
      </c>
      <c r="D35" s="33">
        <v>4</v>
      </c>
    </row>
    <row r="36" spans="1:4" ht="9" hidden="1" customHeight="1" x14ac:dyDescent="0.2">
      <c r="A36" s="33" t="s">
        <v>68</v>
      </c>
      <c r="B36" s="34">
        <f>VLOOKUP($Q$3,Таблица1[[Фамилия Имя Солиста или Пары]:[Полька44444]],37,0)</f>
        <v>0</v>
      </c>
      <c r="C36" s="36" t="s">
        <v>248</v>
      </c>
      <c r="D36" s="33">
        <v>12</v>
      </c>
    </row>
    <row r="37" spans="1:4" ht="9" hidden="1" customHeight="1" x14ac:dyDescent="0.2">
      <c r="A37" s="33" t="s">
        <v>70</v>
      </c>
      <c r="B37" s="34">
        <f>VLOOKUP($Q$3,Таблица1[[Фамилия Имя Солиста или Пары]:[Полька44444]],38,0)</f>
        <v>0</v>
      </c>
      <c r="C37" s="36" t="s">
        <v>248</v>
      </c>
      <c r="D37" s="33">
        <v>1</v>
      </c>
    </row>
    <row r="38" spans="1:4" ht="9" hidden="1" customHeight="1" x14ac:dyDescent="0.2">
      <c r="A38" s="33" t="s">
        <v>71</v>
      </c>
      <c r="B38" s="34">
        <f>VLOOKUP($Q$3,Таблица1[[Фамилия Имя Солиста или Пары]:[Полька44444]],39,0)</f>
        <v>0</v>
      </c>
      <c r="C38" s="36" t="s">
        <v>248</v>
      </c>
      <c r="D38" s="33">
        <v>3</v>
      </c>
    </row>
    <row r="39" spans="1:4" ht="9" hidden="1" customHeight="1" x14ac:dyDescent="0.2">
      <c r="A39" s="33" t="s">
        <v>72</v>
      </c>
      <c r="B39" s="34">
        <f>VLOOKUP($Q$3,Таблица1[[Фамилия Имя Солиста или Пары]:[Полька44444]],40,0)</f>
        <v>0</v>
      </c>
      <c r="C39" s="36" t="s">
        <v>248</v>
      </c>
      <c r="D39" s="33">
        <v>5</v>
      </c>
    </row>
    <row r="40" spans="1:4" ht="9" hidden="1" customHeight="1" x14ac:dyDescent="0.2">
      <c r="A40" s="33" t="s">
        <v>74</v>
      </c>
      <c r="B40" s="34">
        <f>VLOOKUP($Q$3,Таблица1[[Фамилия Имя Солиста или Пары]:[Полька44444]],41,0)</f>
        <v>0</v>
      </c>
      <c r="C40" s="36" t="s">
        <v>248</v>
      </c>
      <c r="D40" s="33">
        <v>2</v>
      </c>
    </row>
    <row r="41" spans="1:4" ht="9" hidden="1" customHeight="1" x14ac:dyDescent="0.2">
      <c r="A41" s="33" t="s">
        <v>75</v>
      </c>
      <c r="B41" s="34">
        <f>VLOOKUP($Q$3,Таблица1[[Фамилия Имя Солиста или Пары]:[Полька44444]],42,0)</f>
        <v>0</v>
      </c>
      <c r="C41" s="36" t="s">
        <v>248</v>
      </c>
      <c r="D41" s="33">
        <v>3</v>
      </c>
    </row>
    <row r="42" spans="1:4" ht="9" hidden="1" customHeight="1" x14ac:dyDescent="0.2">
      <c r="A42" s="33" t="s">
        <v>76</v>
      </c>
      <c r="B42" s="34">
        <f>VLOOKUP($Q$3,Таблица1[[Фамилия Имя Солиста или Пары]:[Полька44444]],43,0)</f>
        <v>0</v>
      </c>
      <c r="C42" s="36" t="s">
        <v>248</v>
      </c>
      <c r="D42" s="33">
        <v>10</v>
      </c>
    </row>
    <row r="43" spans="1:4" ht="9" hidden="1" customHeight="1" x14ac:dyDescent="0.2">
      <c r="A43" s="33" t="s">
        <v>77</v>
      </c>
      <c r="B43" s="34">
        <f>VLOOKUP($Q$3,Таблица1[[Фамилия Имя Солиста или Пары]:[Полька44444]],44,0)</f>
        <v>0</v>
      </c>
      <c r="C43" s="36" t="s">
        <v>248</v>
      </c>
      <c r="D43" s="33">
        <v>28</v>
      </c>
    </row>
    <row r="44" spans="1:4" ht="9" hidden="1" customHeight="1" x14ac:dyDescent="0.2">
      <c r="A44" s="33" t="s">
        <v>92</v>
      </c>
      <c r="B44" s="34">
        <f>VLOOKUP($Q$3,Таблица1[[Фамилия Имя Солиста или Пары]:[Полька44444]],45,0)</f>
        <v>0</v>
      </c>
      <c r="C44" s="36" t="s">
        <v>248</v>
      </c>
      <c r="D44" s="33">
        <v>3</v>
      </c>
    </row>
    <row r="45" spans="1:4" ht="9" hidden="1" customHeight="1" x14ac:dyDescent="0.2">
      <c r="A45" s="33" t="s">
        <v>78</v>
      </c>
      <c r="B45" s="34">
        <f>VLOOKUP($Q$3,Таблица1[[Фамилия Имя Солиста или Пары]:[Полька44444]],46,0)</f>
        <v>0</v>
      </c>
      <c r="C45" s="36" t="s">
        <v>248</v>
      </c>
      <c r="D45" s="33">
        <v>16</v>
      </c>
    </row>
    <row r="46" spans="1:4" ht="9" hidden="1" customHeight="1" x14ac:dyDescent="0.2">
      <c r="A46" s="33" t="s">
        <v>97</v>
      </c>
      <c r="B46" s="34">
        <f>VLOOKUP($Q$3,Таблица1[[Фамилия Имя Солиста или Пары]:[Полька44444]],47,0)</f>
        <v>0</v>
      </c>
      <c r="C46" s="36" t="s">
        <v>248</v>
      </c>
      <c r="D46" s="33">
        <v>10</v>
      </c>
    </row>
    <row r="47" spans="1:4" ht="9" hidden="1" customHeight="1" x14ac:dyDescent="0.2">
      <c r="A47" s="33" t="s">
        <v>98</v>
      </c>
      <c r="B47" s="34">
        <f>VLOOKUP($Q$3,Таблица1[[Фамилия Имя Солиста или Пары]:[Полька44444]],48,0)</f>
        <v>0</v>
      </c>
      <c r="C47" s="36" t="s">
        <v>248</v>
      </c>
      <c r="D47" s="33">
        <v>3</v>
      </c>
    </row>
    <row r="48" spans="1:4" ht="9" hidden="1" customHeight="1" x14ac:dyDescent="0.2">
      <c r="A48" s="33" t="s">
        <v>99</v>
      </c>
      <c r="B48" s="34">
        <f>VLOOKUP($Q$3,Таблица1[[Фамилия Имя Солиста или Пары]:[Полька44444]],49,0)</f>
        <v>0</v>
      </c>
      <c r="C48" s="36" t="s">
        <v>248</v>
      </c>
      <c r="D48" s="33">
        <v>4</v>
      </c>
    </row>
    <row r="49" spans="1:4" ht="9" hidden="1" customHeight="1" x14ac:dyDescent="0.2">
      <c r="A49" s="33" t="s">
        <v>100</v>
      </c>
      <c r="B49" s="34">
        <f>VLOOKUP($Q$3,Таблица1[[Фамилия Имя Солиста или Пары]:[Полька44444]],50,0)</f>
        <v>0</v>
      </c>
      <c r="C49" s="36" t="s">
        <v>248</v>
      </c>
      <c r="D49" s="33">
        <v>10</v>
      </c>
    </row>
    <row r="50" spans="1:4" ht="9" hidden="1" customHeight="1" x14ac:dyDescent="0.2">
      <c r="A50" s="33" t="s">
        <v>101</v>
      </c>
      <c r="B50" s="34">
        <f>VLOOKUP($Q$3,Таблица1[[Фамилия Имя Солиста или Пары]:[Полька44444]],51,0)</f>
        <v>0</v>
      </c>
      <c r="C50" s="36" t="s">
        <v>248</v>
      </c>
      <c r="D50" s="33">
        <v>10</v>
      </c>
    </row>
    <row r="51" spans="1:4" ht="9" hidden="1" customHeight="1" x14ac:dyDescent="0.2">
      <c r="A51" s="33" t="s">
        <v>102</v>
      </c>
      <c r="B51" s="34">
        <f>VLOOKUP($Q$3,Таблица1[[Фамилия Имя Солиста или Пары]:[Полька44444]],52,0)</f>
        <v>0</v>
      </c>
      <c r="C51" s="36" t="s">
        <v>248</v>
      </c>
      <c r="D51" s="33">
        <v>7</v>
      </c>
    </row>
    <row r="52" spans="1:4" ht="9" hidden="1" customHeight="1" x14ac:dyDescent="0.2">
      <c r="A52" s="33" t="s">
        <v>103</v>
      </c>
      <c r="B52" s="34">
        <f>VLOOKUP($Q$3,Таблица1[[Фамилия Имя Солиста или Пары]:[Полька44444]],53,0)</f>
        <v>0</v>
      </c>
      <c r="C52" s="36" t="s">
        <v>248</v>
      </c>
      <c r="D52" s="33">
        <v>1</v>
      </c>
    </row>
    <row r="53" spans="1:4" ht="9" hidden="1" customHeight="1" x14ac:dyDescent="0.2">
      <c r="A53" s="33" t="s">
        <v>104</v>
      </c>
      <c r="B53" s="34">
        <f>VLOOKUP($Q$3,Таблица1[[Фамилия Имя Солиста или Пары]:[Полька44444]],54,0)</f>
        <v>0</v>
      </c>
      <c r="C53" s="36" t="s">
        <v>248</v>
      </c>
      <c r="D53" s="33">
        <v>13</v>
      </c>
    </row>
    <row r="54" spans="1:4" ht="9" hidden="1" customHeight="1" x14ac:dyDescent="0.2">
      <c r="A54" s="33" t="s">
        <v>106</v>
      </c>
      <c r="B54" s="34">
        <f>VLOOKUP($Q$3,Таблица1[[Фамилия Имя Солиста или Пары]:[Полька44444]],55,0)</f>
        <v>0</v>
      </c>
      <c r="C54" s="36" t="s">
        <v>248</v>
      </c>
      <c r="D54" s="33">
        <v>21</v>
      </c>
    </row>
    <row r="55" spans="1:4" ht="9" hidden="1" customHeight="1" x14ac:dyDescent="0.2">
      <c r="A55" s="33" t="s">
        <v>111</v>
      </c>
      <c r="B55" s="34">
        <f>VLOOKUP($Q$3,Таблица1[[Фамилия Имя Солиста или Пары]:[Полька44444]],56,0)</f>
        <v>0</v>
      </c>
      <c r="C55" s="36" t="s">
        <v>248</v>
      </c>
      <c r="D55" s="33">
        <v>6</v>
      </c>
    </row>
    <row r="56" spans="1:4" ht="9" hidden="1" customHeight="1" x14ac:dyDescent="0.2">
      <c r="A56" s="33" t="s">
        <v>112</v>
      </c>
      <c r="B56" s="34">
        <f>VLOOKUP($Q$3,Таблица1[[Фамилия Имя Солиста или Пары]:[Полька44444]],57,0)</f>
        <v>0</v>
      </c>
      <c r="C56" s="36" t="s">
        <v>248</v>
      </c>
      <c r="D56" s="33">
        <v>12</v>
      </c>
    </row>
    <row r="57" spans="1:4" ht="9" hidden="1" customHeight="1" x14ac:dyDescent="0.2">
      <c r="A57" s="33" t="s">
        <v>114</v>
      </c>
      <c r="B57" s="34">
        <f>VLOOKUP($Q$3,Таблица1[[Фамилия Имя Солиста или Пары]:[Полька44444]],58,0)</f>
        <v>0</v>
      </c>
      <c r="C57" s="36" t="s">
        <v>248</v>
      </c>
      <c r="D57" s="33">
        <v>1</v>
      </c>
    </row>
    <row r="58" spans="1:4" ht="9" hidden="1" customHeight="1" x14ac:dyDescent="0.2">
      <c r="A58" s="33" t="s">
        <v>115</v>
      </c>
      <c r="B58" s="34">
        <f>VLOOKUP($Q$3,Таблица1[[Фамилия Имя Солиста или Пары]:[Полька44444]],59,0)</f>
        <v>0</v>
      </c>
      <c r="C58" s="36" t="s">
        <v>248</v>
      </c>
      <c r="D58" s="33">
        <v>11</v>
      </c>
    </row>
    <row r="59" spans="1:4" ht="9" hidden="1" customHeight="1" x14ac:dyDescent="0.2">
      <c r="A59" s="33" t="s">
        <v>116</v>
      </c>
      <c r="B59" s="34">
        <f>VLOOKUP($Q$3,Таблица1[[Фамилия Имя Солиста или Пары]:[Полька44444]],60,0)</f>
        <v>0</v>
      </c>
      <c r="C59" s="36" t="s">
        <v>248</v>
      </c>
      <c r="D59" s="33">
        <v>12</v>
      </c>
    </row>
    <row r="60" spans="1:4" ht="9" hidden="1" customHeight="1" x14ac:dyDescent="0.2">
      <c r="A60" s="33" t="s">
        <v>117</v>
      </c>
      <c r="B60" s="34">
        <f>VLOOKUP($Q$3,Таблица1[[Фамилия Имя Солиста или Пары]:[Полька44444]],61,0)</f>
        <v>0</v>
      </c>
      <c r="C60" s="36" t="s">
        <v>248</v>
      </c>
      <c r="D60" s="33">
        <v>7</v>
      </c>
    </row>
    <row r="61" spans="1:4" ht="9" hidden="1" customHeight="1" x14ac:dyDescent="0.2">
      <c r="A61" s="33" t="s">
        <v>118</v>
      </c>
      <c r="B61" s="34">
        <f>VLOOKUP($Q$3,Таблица1[[Фамилия Имя Солиста или Пары]:[Полька44444]],62,0)</f>
        <v>0</v>
      </c>
      <c r="C61" s="36" t="s">
        <v>248</v>
      </c>
      <c r="D61" s="33">
        <v>4</v>
      </c>
    </row>
    <row r="62" spans="1:4" ht="9" hidden="1" customHeight="1" x14ac:dyDescent="0.2">
      <c r="A62" s="33" t="s">
        <v>119</v>
      </c>
      <c r="B62" s="34">
        <f>VLOOKUP($Q$3,Таблица1[[Фамилия Имя Солиста или Пары]:[Полька44444]],63,0)</f>
        <v>0</v>
      </c>
      <c r="C62" s="36" t="s">
        <v>248</v>
      </c>
      <c r="D62" s="33">
        <v>6</v>
      </c>
    </row>
    <row r="63" spans="1:4" ht="9" hidden="1" customHeight="1" x14ac:dyDescent="0.2">
      <c r="A63" s="33" t="s">
        <v>120</v>
      </c>
      <c r="B63" s="34">
        <f>VLOOKUP($Q$3,Таблица1[[Фамилия Имя Солиста или Пары]:[Полька44444]],64,0)</f>
        <v>0</v>
      </c>
      <c r="C63" s="36" t="s">
        <v>248</v>
      </c>
      <c r="D63" s="33">
        <v>5</v>
      </c>
    </row>
    <row r="64" spans="1:4" ht="9" customHeight="1" x14ac:dyDescent="0.2">
      <c r="A64" s="33" t="s">
        <v>121</v>
      </c>
      <c r="B64" s="34">
        <f>VLOOKUP($Q$3,Таблица1[[Фамилия Имя Солиста или Пары]:[Полька44444]],65,0)</f>
        <v>1</v>
      </c>
      <c r="C64" s="36" t="s">
        <v>248</v>
      </c>
      <c r="D64" s="33">
        <v>5</v>
      </c>
    </row>
    <row r="65" spans="1:4" ht="9" hidden="1" customHeight="1" x14ac:dyDescent="0.2">
      <c r="A65" s="33" t="s">
        <v>122</v>
      </c>
      <c r="B65" s="34">
        <f>VLOOKUP($Q$3,Таблица1[[Фамилия Имя Солиста или Пары]:[Полька44444]],66,0)</f>
        <v>0</v>
      </c>
      <c r="C65" s="36" t="s">
        <v>248</v>
      </c>
      <c r="D65" s="33">
        <v>7</v>
      </c>
    </row>
    <row r="66" spans="1:4" ht="9" hidden="1" customHeight="1" x14ac:dyDescent="0.2">
      <c r="A66" s="33" t="s">
        <v>123</v>
      </c>
      <c r="B66" s="34">
        <f>VLOOKUP($Q$3,Таблица1[[Фамилия Имя Солиста или Пары]:[Полька44444]],67,0)</f>
        <v>0</v>
      </c>
      <c r="C66" s="36" t="s">
        <v>248</v>
      </c>
      <c r="D66" s="33">
        <v>3</v>
      </c>
    </row>
    <row r="67" spans="1:4" ht="9" hidden="1" customHeight="1" x14ac:dyDescent="0.2">
      <c r="A67" s="33" t="s">
        <v>124</v>
      </c>
      <c r="B67" s="34">
        <f>VLOOKUP($Q$3,Таблица1[[Фамилия Имя Солиста или Пары]:[Полька44444]],68,0)</f>
        <v>0</v>
      </c>
      <c r="C67" s="36" t="s">
        <v>248</v>
      </c>
      <c r="D67" s="33">
        <v>5</v>
      </c>
    </row>
    <row r="68" spans="1:4" ht="9" hidden="1" customHeight="1" x14ac:dyDescent="0.2">
      <c r="A68" s="33" t="s">
        <v>125</v>
      </c>
      <c r="B68" s="34">
        <f>VLOOKUP($Q$3,Таблица1[[Фамилия Имя Солиста или Пары]:[Полька44444]],69,0)</f>
        <v>0</v>
      </c>
      <c r="C68" s="36" t="s">
        <v>248</v>
      </c>
      <c r="D68" s="33">
        <v>5</v>
      </c>
    </row>
    <row r="69" spans="1:4" ht="9" customHeight="1" x14ac:dyDescent="0.2">
      <c r="A69" s="33" t="s">
        <v>126</v>
      </c>
      <c r="B69" s="34">
        <f>VLOOKUP($Q$3,Таблица1[[Фамилия Имя Солиста или Пары]:[Полька44444]],70,0)</f>
        <v>1</v>
      </c>
      <c r="C69" s="36" t="s">
        <v>248</v>
      </c>
      <c r="D69" s="33">
        <v>1</v>
      </c>
    </row>
    <row r="70" spans="1:4" ht="9" hidden="1" customHeight="1" x14ac:dyDescent="0.2">
      <c r="A70" s="33" t="s">
        <v>127</v>
      </c>
      <c r="B70" s="34">
        <f>VLOOKUP($Q$3,Таблица1[[Фамилия Имя Солиста или Пары]:[Полька44444]],71,0)</f>
        <v>0</v>
      </c>
      <c r="C70" s="36" t="s">
        <v>248</v>
      </c>
      <c r="D70" s="33">
        <v>4</v>
      </c>
    </row>
    <row r="71" spans="1:4" ht="9" hidden="1" customHeight="1" x14ac:dyDescent="0.2">
      <c r="A71" s="33" t="s">
        <v>128</v>
      </c>
      <c r="B71" s="34">
        <f>VLOOKUP($Q$3,Таблица1[[Фамилия Имя Солиста или Пары]:[Полька44444]],72,0)</f>
        <v>0</v>
      </c>
      <c r="C71" s="36" t="s">
        <v>248</v>
      </c>
      <c r="D71" s="33">
        <v>8</v>
      </c>
    </row>
    <row r="72" spans="1:4" ht="9" hidden="1" customHeight="1" x14ac:dyDescent="0.2">
      <c r="A72" s="33" t="s">
        <v>129</v>
      </c>
      <c r="B72" s="34">
        <f>VLOOKUP($Q$3,Таблица1[[Фамилия Имя Солиста или Пары]:[Полька44444]],73,0)</f>
        <v>0</v>
      </c>
      <c r="C72" s="36" t="s">
        <v>248</v>
      </c>
      <c r="D72" s="33">
        <v>21</v>
      </c>
    </row>
    <row r="73" spans="1:4" ht="9" hidden="1" customHeight="1" x14ac:dyDescent="0.2">
      <c r="A73" s="33" t="s">
        <v>132</v>
      </c>
      <c r="B73" s="34">
        <f>VLOOKUP($Q$3,Таблица1[[Фамилия Имя Солиста или Пары]:[Полька44444]],74,0)</f>
        <v>0</v>
      </c>
      <c r="C73" s="36" t="s">
        <v>248</v>
      </c>
      <c r="D73" s="33">
        <v>4</v>
      </c>
    </row>
    <row r="74" spans="1:4" ht="9" hidden="1" customHeight="1" x14ac:dyDescent="0.2">
      <c r="A74" s="33" t="s">
        <v>133</v>
      </c>
      <c r="B74" s="34">
        <f>VLOOKUP($Q$3,Таблица1[[Фамилия Имя Солиста или Пары]:[Полька44444]],75,0)</f>
        <v>0</v>
      </c>
      <c r="C74" s="36" t="s">
        <v>248</v>
      </c>
      <c r="D74" s="33">
        <v>16</v>
      </c>
    </row>
    <row r="75" spans="1:4" ht="9" hidden="1" customHeight="1" x14ac:dyDescent="0.2">
      <c r="A75" s="33" t="s">
        <v>134</v>
      </c>
      <c r="B75" s="34">
        <f>VLOOKUP($Q$3,Таблица1[[Фамилия Имя Солиста или Пары]:[Полька44444]],76,0)</f>
        <v>0</v>
      </c>
      <c r="C75" s="36" t="s">
        <v>248</v>
      </c>
      <c r="D75" s="33">
        <v>13</v>
      </c>
    </row>
    <row r="76" spans="1:4" ht="9" hidden="1" customHeight="1" x14ac:dyDescent="0.2">
      <c r="A76" s="33" t="s">
        <v>135</v>
      </c>
      <c r="B76" s="34">
        <f>VLOOKUP($Q$3,Таблица1[[Фамилия Имя Солиста или Пары]:[Полька44444]],77,0)</f>
        <v>0</v>
      </c>
      <c r="C76" s="36" t="s">
        <v>248</v>
      </c>
      <c r="D76" s="33">
        <v>3</v>
      </c>
    </row>
    <row r="77" spans="1:4" ht="9" hidden="1" customHeight="1" x14ac:dyDescent="0.2">
      <c r="A77" s="37" t="s">
        <v>251</v>
      </c>
      <c r="B77" s="34">
        <f>VLOOKUP($Q$3,Таблица1[[Фамилия Имя Солиста или Пары]:[Полька44444]],79,0)</f>
        <v>0</v>
      </c>
      <c r="C77" s="36" t="s">
        <v>248</v>
      </c>
      <c r="D77" s="33">
        <v>1</v>
      </c>
    </row>
    <row r="78" spans="1:4" ht="9" hidden="1" customHeight="1" x14ac:dyDescent="0.2">
      <c r="A78" s="37" t="s">
        <v>252</v>
      </c>
      <c r="B78" s="34">
        <f>VLOOKUP($Q$3,Таблица1[[Фамилия Имя Солиста или Пары]:[Полька44444]],80,0)</f>
        <v>0</v>
      </c>
      <c r="C78" s="36" t="s">
        <v>248</v>
      </c>
      <c r="D78" s="33">
        <v>1</v>
      </c>
    </row>
    <row r="79" spans="1:4" ht="9" hidden="1" customHeight="1" x14ac:dyDescent="0.2">
      <c r="A79" s="37" t="s">
        <v>253</v>
      </c>
      <c r="B79" s="34">
        <f>VLOOKUP($Q$3,Таблица1[[Фамилия Имя Солиста или Пары]:[Полька44444]],82,0)</f>
        <v>0</v>
      </c>
      <c r="C79" s="36" t="s">
        <v>248</v>
      </c>
      <c r="D79" s="33">
        <v>3</v>
      </c>
    </row>
    <row r="80" spans="1:4" ht="9" hidden="1" customHeight="1" x14ac:dyDescent="0.2">
      <c r="A80" s="37" t="s">
        <v>254</v>
      </c>
      <c r="B80" s="34">
        <f>VLOOKUP($Q$3,Таблица1[[Фамилия Имя Солиста или Пары]:[Полька44444]],83,0)</f>
        <v>0</v>
      </c>
      <c r="C80" s="36" t="s">
        <v>248</v>
      </c>
      <c r="D80" s="33">
        <v>3</v>
      </c>
    </row>
    <row r="81" spans="1:4" ht="9" hidden="1" customHeight="1" x14ac:dyDescent="0.2">
      <c r="A81" s="38" t="s">
        <v>255</v>
      </c>
      <c r="B81" s="34">
        <f>VLOOKUP($Q$3,Таблица1[[Фамилия Имя Солиста или Пары]:[Полька44444]],85,0)</f>
        <v>0</v>
      </c>
      <c r="C81" s="36" t="s">
        <v>248</v>
      </c>
      <c r="D81" s="33">
        <v>6</v>
      </c>
    </row>
    <row r="82" spans="1:4" ht="9" hidden="1" customHeight="1" x14ac:dyDescent="0.2">
      <c r="A82" s="38" t="s">
        <v>256</v>
      </c>
      <c r="B82" s="34">
        <f>VLOOKUP($Q$3,Таблица1[[Фамилия Имя Солиста или Пары]:[Полька44444]],86,0)</f>
        <v>0</v>
      </c>
      <c r="C82" s="36" t="s">
        <v>248</v>
      </c>
      <c r="D82" s="33">
        <v>6</v>
      </c>
    </row>
    <row r="83" spans="1:4" ht="9" hidden="1" customHeight="1" x14ac:dyDescent="0.2">
      <c r="A83" s="38" t="s">
        <v>257</v>
      </c>
      <c r="B83" s="34">
        <f>VLOOKUP($Q$3,Таблица1[[Фамилия Имя Солиста или Пары]:[Полька44444]],87,0)</f>
        <v>0</v>
      </c>
      <c r="C83" s="36" t="s">
        <v>248</v>
      </c>
      <c r="D83" s="33">
        <v>6</v>
      </c>
    </row>
    <row r="84" spans="1:4" ht="9" hidden="1" customHeight="1" x14ac:dyDescent="0.2">
      <c r="A84" s="38" t="s">
        <v>258</v>
      </c>
      <c r="B84" s="34">
        <f>VLOOKUP($Q$3,Таблица1[[Фамилия Имя Солиста или Пары]:[Полька44444]],88,0)</f>
        <v>0</v>
      </c>
      <c r="C84" s="36" t="s">
        <v>248</v>
      </c>
      <c r="D84" s="33">
        <v>6</v>
      </c>
    </row>
    <row r="85" spans="1:4" ht="9" hidden="1" customHeight="1" x14ac:dyDescent="0.2">
      <c r="A85" s="38" t="s">
        <v>262</v>
      </c>
      <c r="B85" s="34">
        <f>VLOOKUP($Q$3,Таблица1[[Фамилия Имя Солиста или Пары]:[Полька44444]],90,0)</f>
        <v>0</v>
      </c>
      <c r="C85" s="36" t="s">
        <v>248</v>
      </c>
      <c r="D85" s="33">
        <v>2</v>
      </c>
    </row>
    <row r="86" spans="1:4" ht="9" hidden="1" customHeight="1" x14ac:dyDescent="0.2">
      <c r="A86" s="38" t="s">
        <v>263</v>
      </c>
      <c r="B86" s="34">
        <f>VLOOKUP($Q$3,Таблица1[[Фамилия Имя Солиста или Пары]:[Полька44444]],91,0)</f>
        <v>0</v>
      </c>
      <c r="C86" s="36" t="s">
        <v>248</v>
      </c>
      <c r="D86" s="33">
        <v>2</v>
      </c>
    </row>
    <row r="87" spans="1:4" ht="9" hidden="1" customHeight="1" x14ac:dyDescent="0.2">
      <c r="A87" s="38" t="s">
        <v>264</v>
      </c>
      <c r="B87" s="34">
        <f>VLOOKUP($Q$3,Таблица1[[Фамилия Имя Солиста или Пары]:[Полька44444]],92,0)</f>
        <v>0</v>
      </c>
      <c r="C87" s="36" t="s">
        <v>248</v>
      </c>
      <c r="D87" s="33">
        <v>2</v>
      </c>
    </row>
    <row r="88" spans="1:4" ht="9" hidden="1" customHeight="1" x14ac:dyDescent="0.2">
      <c r="A88" s="38" t="s">
        <v>265</v>
      </c>
      <c r="B88" s="34">
        <f>VLOOKUP($Q$3,Таблица1[[Фамилия Имя Солиста или Пары]:[Полька44444]],93,0)</f>
        <v>0</v>
      </c>
      <c r="C88" s="36" t="s">
        <v>248</v>
      </c>
      <c r="D88" s="33">
        <v>2</v>
      </c>
    </row>
    <row r="89" spans="1:4" ht="9" hidden="1" customHeight="1" x14ac:dyDescent="0.2">
      <c r="A89" s="38" t="s">
        <v>266</v>
      </c>
      <c r="B89" s="34">
        <f>VLOOKUP($Q$3,Таблица1[[Фамилия Имя Солиста или Пары]:[Полька44444]],95,0)</f>
        <v>0</v>
      </c>
      <c r="C89" s="36" t="s">
        <v>248</v>
      </c>
      <c r="D89" s="33">
        <v>14</v>
      </c>
    </row>
    <row r="90" spans="1:4" ht="9" hidden="1" customHeight="1" x14ac:dyDescent="0.2">
      <c r="A90" s="38" t="s">
        <v>267</v>
      </c>
      <c r="B90" s="34">
        <f>VLOOKUP($Q$3,Таблица1[[Фамилия Имя Солиста или Пары]:[Полька44444]],96,0)</f>
        <v>0</v>
      </c>
      <c r="C90" s="36" t="s">
        <v>248</v>
      </c>
      <c r="D90" s="33">
        <v>14</v>
      </c>
    </row>
    <row r="91" spans="1:4" ht="9" hidden="1" customHeight="1" x14ac:dyDescent="0.2">
      <c r="A91" s="38" t="s">
        <v>268</v>
      </c>
      <c r="B91" s="34">
        <f>VLOOKUP($Q$3,Таблица1[[Фамилия Имя Солиста или Пары]:[Полька44444]],97,0)</f>
        <v>0</v>
      </c>
      <c r="C91" s="36" t="s">
        <v>248</v>
      </c>
      <c r="D91" s="33">
        <v>14</v>
      </c>
    </row>
    <row r="92" spans="1:4" ht="9" hidden="1" customHeight="1" x14ac:dyDescent="0.2">
      <c r="A92" s="38" t="s">
        <v>269</v>
      </c>
      <c r="B92" s="34">
        <f>VLOOKUP($Q$3,Таблица1[[Фамилия Имя Солиста или Пары]:[Полька44444]],98,0)</f>
        <v>0</v>
      </c>
      <c r="C92" s="36" t="s">
        <v>248</v>
      </c>
      <c r="D92" s="33">
        <v>14</v>
      </c>
    </row>
    <row r="93" spans="1:4" ht="9" hidden="1" customHeight="1" x14ac:dyDescent="0.2">
      <c r="A93" s="38" t="s">
        <v>270</v>
      </c>
      <c r="B93" s="34">
        <f>VLOOKUP($Q$3,Таблица1[[Фамилия Имя Солиста или Пары]:[Полька44444]],100,0)</f>
        <v>0</v>
      </c>
      <c r="C93" s="36" t="s">
        <v>248</v>
      </c>
      <c r="D93" s="33">
        <v>3</v>
      </c>
    </row>
    <row r="94" spans="1:4" ht="9" hidden="1" customHeight="1" x14ac:dyDescent="0.2">
      <c r="A94" s="38" t="s">
        <v>271</v>
      </c>
      <c r="B94" s="34">
        <f>VLOOKUP($Q$3,Таблица1[[Фамилия Имя Солиста или Пары]:[Полька44444]],101,0)</f>
        <v>0</v>
      </c>
      <c r="C94" s="36" t="s">
        <v>248</v>
      </c>
      <c r="D94" s="33">
        <v>3</v>
      </c>
    </row>
    <row r="95" spans="1:4" ht="9" hidden="1" customHeight="1" x14ac:dyDescent="0.2">
      <c r="A95" s="38" t="s">
        <v>272</v>
      </c>
      <c r="B95" s="34">
        <f>VLOOKUP($Q$3,Таблица1[[Фамилия Имя Солиста или Пары]:[Полька44444]],102,0)</f>
        <v>0</v>
      </c>
      <c r="C95" s="36" t="s">
        <v>248</v>
      </c>
      <c r="D95" s="33">
        <v>3</v>
      </c>
    </row>
    <row r="96" spans="1:4" ht="9" hidden="1" customHeight="1" x14ac:dyDescent="0.2">
      <c r="A96" s="38" t="s">
        <v>273</v>
      </c>
      <c r="B96" s="34">
        <f>VLOOKUP($Q$3,Таблица1[[Фамилия Имя Солиста или Пары]:[Полька44444]],103,0)</f>
        <v>0</v>
      </c>
      <c r="C96" s="36" t="s">
        <v>248</v>
      </c>
      <c r="D96" s="33">
        <v>3</v>
      </c>
    </row>
    <row r="97" spans="1:4" ht="9" hidden="1" customHeight="1" x14ac:dyDescent="0.2">
      <c r="A97" s="38" t="s">
        <v>274</v>
      </c>
      <c r="B97" s="34">
        <f>VLOOKUP($Q$3,Таблица1[[Фамилия Имя Солиста или Пары]:[Полька44444]],105,0)</f>
        <v>0</v>
      </c>
      <c r="C97" s="36" t="s">
        <v>248</v>
      </c>
      <c r="D97" s="33">
        <v>10</v>
      </c>
    </row>
    <row r="98" spans="1:4" ht="9" hidden="1" customHeight="1" x14ac:dyDescent="0.2">
      <c r="A98" s="38" t="s">
        <v>275</v>
      </c>
      <c r="B98" s="34">
        <f>VLOOKUP($Q$3,Таблица1[[Фамилия Имя Солиста или Пары]:[Полька44444]],106,0)</f>
        <v>0</v>
      </c>
      <c r="C98" s="36" t="s">
        <v>248</v>
      </c>
      <c r="D98" s="33">
        <v>10</v>
      </c>
    </row>
    <row r="99" spans="1:4" ht="9" hidden="1" customHeight="1" x14ac:dyDescent="0.2">
      <c r="A99" s="38" t="s">
        <v>276</v>
      </c>
      <c r="B99" s="34">
        <f>VLOOKUP($Q$3,Таблица1[[Фамилия Имя Солиста или Пары]:[Полька44444]],107,0)</f>
        <v>0</v>
      </c>
      <c r="C99" s="36" t="s">
        <v>248</v>
      </c>
      <c r="D99" s="33">
        <v>10</v>
      </c>
    </row>
    <row r="100" spans="1:4" ht="9" hidden="1" customHeight="1" x14ac:dyDescent="0.2">
      <c r="A100" s="38" t="s">
        <v>277</v>
      </c>
      <c r="B100" s="34">
        <f>VLOOKUP($Q$3,Таблица1[[Фамилия Имя Солиста или Пары]:[Полька44444]],108,0)</f>
        <v>0</v>
      </c>
      <c r="C100" s="36" t="s">
        <v>248</v>
      </c>
      <c r="D100" s="33">
        <v>10</v>
      </c>
    </row>
    <row r="101" spans="1:4" ht="9" hidden="1" customHeight="1" x14ac:dyDescent="0.2">
      <c r="A101" s="38" t="s">
        <v>259</v>
      </c>
      <c r="B101" s="34">
        <f>VLOOKUP($Q$3,Таблица1[[Фамилия Имя Солиста или Пары]:[Полька44444]],110,0)</f>
        <v>0</v>
      </c>
      <c r="C101" s="36" t="s">
        <v>248</v>
      </c>
      <c r="D101" s="33">
        <v>3</v>
      </c>
    </row>
    <row r="102" spans="1:4" ht="9" hidden="1" customHeight="1" x14ac:dyDescent="0.2">
      <c r="A102" s="38" t="s">
        <v>278</v>
      </c>
      <c r="B102" s="34">
        <f>VLOOKUP($Q$3,Таблица1[[Фамилия Имя Солиста или Пары]:[Полька44444]],111,0)</f>
        <v>0</v>
      </c>
      <c r="C102" s="36" t="s">
        <v>248</v>
      </c>
      <c r="D102" s="33">
        <v>3</v>
      </c>
    </row>
    <row r="103" spans="1:4" ht="9" hidden="1" customHeight="1" x14ac:dyDescent="0.2">
      <c r="A103" s="38" t="s">
        <v>260</v>
      </c>
      <c r="B103" s="34">
        <f>VLOOKUP($Q$3,Таблица1[[Фамилия Имя Солиста или Пары]:[Полька44444]],112,0)</f>
        <v>0</v>
      </c>
      <c r="C103" s="36" t="s">
        <v>248</v>
      </c>
      <c r="D103" s="33">
        <v>3</v>
      </c>
    </row>
    <row r="104" spans="1:4" ht="9" hidden="1" customHeight="1" x14ac:dyDescent="0.2">
      <c r="A104" s="38" t="s">
        <v>279</v>
      </c>
      <c r="B104" s="34">
        <f>VLOOKUP($Q$3,Таблица1[[Фамилия Имя Солиста или Пары]:[Полька44444]],114,0)</f>
        <v>0</v>
      </c>
      <c r="C104" s="36" t="s">
        <v>248</v>
      </c>
      <c r="D104" s="33">
        <v>46</v>
      </c>
    </row>
    <row r="105" spans="1:4" ht="9" hidden="1" customHeight="1" x14ac:dyDescent="0.2">
      <c r="A105" s="38" t="s">
        <v>280</v>
      </c>
      <c r="B105" s="34">
        <f>VLOOKUP($Q$3,Таблица1[[Фамилия Имя Солиста или Пары]:[Полька44444]],115,0)</f>
        <v>0</v>
      </c>
      <c r="C105" s="36" t="s">
        <v>248</v>
      </c>
      <c r="D105" s="33">
        <v>46</v>
      </c>
    </row>
    <row r="106" spans="1:4" ht="9" hidden="1" customHeight="1" x14ac:dyDescent="0.2">
      <c r="A106" s="38" t="s">
        <v>281</v>
      </c>
      <c r="B106" s="34">
        <f>VLOOKUP($Q$3,Таблица1[[Фамилия Имя Солиста или Пары]:[Полька44444]],116,0)</f>
        <v>0</v>
      </c>
      <c r="C106" s="36" t="s">
        <v>248</v>
      </c>
      <c r="D106" s="33">
        <v>46</v>
      </c>
    </row>
    <row r="107" spans="1:4" ht="9" hidden="1" customHeight="1" x14ac:dyDescent="0.2">
      <c r="A107" s="38" t="s">
        <v>282</v>
      </c>
      <c r="B107" s="34">
        <f>VLOOKUP($Q$3,Таблица1[[Фамилия Имя Солиста или Пары]:[Полька44444]],118,0)</f>
        <v>0</v>
      </c>
      <c r="C107" s="36" t="s">
        <v>248</v>
      </c>
      <c r="D107" s="33">
        <v>5</v>
      </c>
    </row>
    <row r="108" spans="1:4" ht="9" hidden="1" customHeight="1" x14ac:dyDescent="0.2">
      <c r="A108" s="38" t="s">
        <v>283</v>
      </c>
      <c r="B108" s="34">
        <f>VLOOKUP($Q$3,Таблица1[[Фамилия Имя Солиста или Пары]:[Полька44444]],119,0)</f>
        <v>0</v>
      </c>
      <c r="C108" s="36" t="s">
        <v>248</v>
      </c>
      <c r="D108" s="33">
        <v>5</v>
      </c>
    </row>
    <row r="109" spans="1:4" ht="9" hidden="1" customHeight="1" x14ac:dyDescent="0.2">
      <c r="A109" s="38" t="s">
        <v>284</v>
      </c>
      <c r="B109" s="34">
        <f>VLOOKUP($Q$3,Таблица1[[Фамилия Имя Солиста или Пары]:[Полька44444]],120,0)</f>
        <v>0</v>
      </c>
      <c r="C109" s="36" t="s">
        <v>248</v>
      </c>
      <c r="D109" s="33">
        <v>5</v>
      </c>
    </row>
    <row r="110" spans="1:4" ht="9" hidden="1" customHeight="1" x14ac:dyDescent="0.2">
      <c r="A110" s="38" t="s">
        <v>285</v>
      </c>
      <c r="B110" s="34">
        <f>VLOOKUP($Q$3,Таблица1[[Фамилия Имя Солиста или Пары]:[Полька44444]],122,0)</f>
        <v>0</v>
      </c>
      <c r="C110" s="36" t="s">
        <v>248</v>
      </c>
      <c r="D110" s="33">
        <v>11</v>
      </c>
    </row>
    <row r="111" spans="1:4" ht="9" hidden="1" customHeight="1" x14ac:dyDescent="0.2">
      <c r="A111" s="38" t="s">
        <v>286</v>
      </c>
      <c r="B111" s="34">
        <f>VLOOKUP($Q$3,Таблица1[[Фамилия Имя Солиста или Пары]:[Полька44444]],123,0)</f>
        <v>0</v>
      </c>
      <c r="C111" s="36" t="s">
        <v>248</v>
      </c>
      <c r="D111" s="33">
        <v>11</v>
      </c>
    </row>
    <row r="112" spans="1:4" ht="9" hidden="1" customHeight="1" x14ac:dyDescent="0.2">
      <c r="A112" s="38" t="s">
        <v>287</v>
      </c>
      <c r="B112" s="34">
        <f>VLOOKUP($Q$3,Таблица1[[Фамилия Имя Солиста или Пары]:[Полька44444]],124,0)</f>
        <v>0</v>
      </c>
      <c r="C112" s="36" t="s">
        <v>248</v>
      </c>
      <c r="D112" s="33">
        <v>11</v>
      </c>
    </row>
    <row r="113" spans="1:41" ht="9" hidden="1" customHeight="1" x14ac:dyDescent="0.2">
      <c r="A113" s="38" t="s">
        <v>288</v>
      </c>
      <c r="B113" s="34">
        <f>VLOOKUP($Q$3,Таблица1[[Фамилия Имя Солиста или Пары]:[Полька44444]],126,0)</f>
        <v>0</v>
      </c>
      <c r="C113" s="36" t="s">
        <v>248</v>
      </c>
      <c r="D113" s="33">
        <v>2</v>
      </c>
    </row>
    <row r="114" spans="1:41" ht="9" hidden="1" customHeight="1" x14ac:dyDescent="0.2">
      <c r="A114" s="38" t="s">
        <v>289</v>
      </c>
      <c r="B114" s="34">
        <f>VLOOKUP($Q$3,Таблица1[[Фамилия Имя Солиста или Пары]:[Полька44444]],127,0)</f>
        <v>0</v>
      </c>
      <c r="C114" s="36" t="s">
        <v>248</v>
      </c>
      <c r="D114" s="33">
        <v>2</v>
      </c>
    </row>
    <row r="115" spans="1:41" ht="9" hidden="1" customHeight="1" x14ac:dyDescent="0.2">
      <c r="A115" s="38" t="s">
        <v>290</v>
      </c>
      <c r="B115" s="34">
        <f>VLOOKUP($Q$3,Таблица1[[Фамилия Имя Солиста или Пары]:[Полька44444]],128,0)</f>
        <v>0</v>
      </c>
      <c r="C115" s="36" t="s">
        <v>248</v>
      </c>
      <c r="D115" s="33">
        <v>2</v>
      </c>
    </row>
    <row r="116" spans="1:41" ht="9" hidden="1" customHeight="1" x14ac:dyDescent="0.2">
      <c r="A116" s="38" t="s">
        <v>291</v>
      </c>
      <c r="B116" s="34">
        <f>VLOOKUP($Q$3,Таблица1[[Фамилия Имя Солиста или Пары]:[Полька44444]],130,0)</f>
        <v>0</v>
      </c>
      <c r="C116" s="36" t="s">
        <v>248</v>
      </c>
      <c r="D116" s="33">
        <v>13</v>
      </c>
    </row>
    <row r="117" spans="1:41" ht="9" hidden="1" customHeight="1" x14ac:dyDescent="0.2">
      <c r="A117" s="38" t="s">
        <v>292</v>
      </c>
      <c r="B117" s="34">
        <f>VLOOKUP($Q$3,Таблица1[[Фамилия Имя Солиста или Пары]:[Полька44444]],131,0)</f>
        <v>0</v>
      </c>
      <c r="C117" s="36" t="s">
        <v>248</v>
      </c>
      <c r="D117" s="33">
        <v>13</v>
      </c>
    </row>
    <row r="118" spans="1:41" ht="9" hidden="1" customHeight="1" x14ac:dyDescent="0.2">
      <c r="A118" s="38" t="s">
        <v>293</v>
      </c>
      <c r="B118" s="34">
        <f>VLOOKUP($Q$3,Таблица1[[Фамилия Имя Солиста или Пары]:[Полька44444]],132,0)</f>
        <v>0</v>
      </c>
      <c r="C118" s="36" t="s">
        <v>248</v>
      </c>
      <c r="D118" s="33">
        <v>13</v>
      </c>
    </row>
    <row r="120" spans="1:41" ht="14.25" customHeight="1" x14ac:dyDescent="0.2">
      <c r="AM120" s="30" t="s">
        <v>295</v>
      </c>
    </row>
    <row r="121" spans="1:41" ht="14.25" customHeight="1" x14ac:dyDescent="0.2">
      <c r="AM121" s="30" t="s">
        <v>296</v>
      </c>
      <c r="AO121" s="30" t="s">
        <v>301</v>
      </c>
    </row>
    <row r="122" spans="1:41" ht="14.25" customHeight="1" x14ac:dyDescent="0.2">
      <c r="AM122" s="30" t="s">
        <v>297</v>
      </c>
      <c r="AO122" s="30" t="s">
        <v>298</v>
      </c>
    </row>
    <row r="123" spans="1:41" ht="14.25" customHeight="1" x14ac:dyDescent="0.2">
      <c r="AM123" s="30" t="s">
        <v>299</v>
      </c>
      <c r="AO123" s="30" t="s">
        <v>300</v>
      </c>
    </row>
  </sheetData>
  <autoFilter ref="A2:AI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5">
    <mergeCell ref="AP3:AS5"/>
    <mergeCell ref="A2:D2"/>
    <mergeCell ref="L3:M3"/>
    <mergeCell ref="N3:P3"/>
    <mergeCell ref="Q3:AI3"/>
  </mergeCells>
  <pageMargins left="0.23622047244094491" right="0.23622047244094491" top="0.19685039370078741" bottom="0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Рейтинг школ танца</vt:lpstr>
      <vt:lpstr>Вклейки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2018-12-04T00:27:38Z</cp:lastPrinted>
  <dcterms:created xsi:type="dcterms:W3CDTF">2018-08-07T14:51:41Z</dcterms:created>
  <dcterms:modified xsi:type="dcterms:W3CDTF">2018-12-07T10:10:35Z</dcterms:modified>
</cp:coreProperties>
</file>