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3485" windowHeight="12270" tabRatio="488"/>
  </bookViews>
  <sheets>
    <sheet name="Протокол" sheetId="1" r:id="rId1"/>
    <sheet name="Рейтинг школ танца" sheetId="2" r:id="rId2"/>
    <sheet name="Рейтинг Dancepride Trophhy" sheetId="3" r:id="rId3"/>
    <sheet name="Протокол.DPT" sheetId="7" r:id="rId4"/>
    <sheet name="Обработка зачетов" sheetId="4" r:id="rId5"/>
    <sheet name="готовые результаты зачетов" sheetId="5" r:id="rId6"/>
  </sheets>
  <calcPr calcId="144525"/>
</workbook>
</file>

<file path=xl/calcChain.xml><?xml version="1.0" encoding="utf-8"?>
<calcChain xmlns="http://schemas.openxmlformats.org/spreadsheetml/2006/main">
  <c r="F4" i="3" l="1"/>
  <c r="F9" i="3"/>
  <c r="F3" i="3"/>
  <c r="F10" i="3"/>
  <c r="F12" i="3"/>
  <c r="D6" i="3"/>
  <c r="F6" i="3" s="1"/>
  <c r="D11" i="3"/>
  <c r="F11" i="3" s="1"/>
  <c r="D4" i="3"/>
  <c r="D9" i="3"/>
  <c r="D13" i="3"/>
  <c r="F13" i="3" s="1"/>
  <c r="D8" i="3"/>
  <c r="F8" i="3" s="1"/>
  <c r="D3" i="3"/>
  <c r="D10" i="3"/>
  <c r="D5" i="3"/>
  <c r="F5" i="3" s="1"/>
  <c r="D7" i="3"/>
  <c r="F7" i="3" s="1"/>
  <c r="D12" i="3"/>
  <c r="DO7" i="7"/>
  <c r="DN7" i="7"/>
  <c r="DM7" i="7"/>
  <c r="DL7" i="7"/>
  <c r="DK7" i="7"/>
  <c r="DJ7" i="7"/>
  <c r="DI7" i="7"/>
  <c r="DH7" i="7"/>
  <c r="DG7" i="7"/>
  <c r="DF7" i="7"/>
  <c r="DE7" i="7"/>
  <c r="DD7" i="7"/>
  <c r="DC7" i="7"/>
  <c r="DB7" i="7"/>
  <c r="DA7" i="7"/>
  <c r="CZ7" i="7"/>
  <c r="CY7" i="7"/>
  <c r="CX7" i="7"/>
  <c r="CW7" i="7"/>
  <c r="CV7" i="7"/>
  <c r="CU7" i="7"/>
  <c r="CT7" i="7"/>
  <c r="CS7" i="7"/>
  <c r="CR7" i="7"/>
  <c r="CQ7" i="7"/>
  <c r="CP7" i="7"/>
  <c r="CO7" i="7"/>
  <c r="CN7" i="7"/>
  <c r="CM7" i="7"/>
  <c r="CL7" i="7"/>
  <c r="CK7" i="7"/>
  <c r="CJ7" i="7"/>
  <c r="CI7" i="7"/>
  <c r="CH7" i="7"/>
  <c r="CG7" i="7"/>
  <c r="CF7" i="7"/>
  <c r="CE7" i="7"/>
  <c r="CD7" i="7"/>
  <c r="CC7" i="7"/>
  <c r="CB7" i="7"/>
  <c r="CA7" i="7"/>
  <c r="BZ7" i="7"/>
  <c r="BY7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R9" i="1" l="1"/>
  <c r="DR10" i="1"/>
  <c r="DR11" i="1"/>
  <c r="DR12" i="1"/>
  <c r="DR13" i="1"/>
  <c r="DR14" i="1"/>
  <c r="DR15" i="1"/>
  <c r="DR16" i="1"/>
  <c r="DR17" i="1"/>
  <c r="DR18" i="1"/>
  <c r="DR19" i="1"/>
  <c r="DR20" i="1"/>
  <c r="DR21" i="1"/>
  <c r="DR22" i="1"/>
  <c r="DR23" i="1"/>
  <c r="DR24" i="1"/>
  <c r="DR25" i="1"/>
  <c r="DR26" i="1"/>
  <c r="DR27" i="1"/>
  <c r="DR28" i="1"/>
  <c r="DR29" i="1"/>
  <c r="DR30" i="1"/>
  <c r="DR31" i="1"/>
  <c r="DR32" i="1"/>
  <c r="DR33" i="1"/>
  <c r="DR34" i="1"/>
  <c r="DR35" i="1"/>
  <c r="DR36" i="1"/>
  <c r="DR37" i="1"/>
  <c r="DR38" i="1"/>
  <c r="DR39" i="1"/>
  <c r="DR40" i="1"/>
  <c r="DR41" i="1"/>
  <c r="DR42" i="1"/>
  <c r="DR43" i="1"/>
  <c r="DR44" i="1"/>
  <c r="DR45" i="1"/>
  <c r="DR46" i="1"/>
  <c r="DR47" i="1"/>
  <c r="DR48" i="1"/>
  <c r="DR49" i="1"/>
  <c r="DR50" i="1"/>
  <c r="DR51" i="1"/>
  <c r="DR52" i="1"/>
  <c r="DR53" i="1"/>
  <c r="DR54" i="1"/>
  <c r="DR55" i="1"/>
  <c r="DR56" i="1"/>
  <c r="DR57" i="1"/>
  <c r="DR58" i="1"/>
  <c r="DR59" i="1"/>
  <c r="DR60" i="1"/>
  <c r="DR61" i="1"/>
  <c r="DR62" i="1"/>
  <c r="DR63" i="1"/>
  <c r="DR64" i="1"/>
  <c r="DR65" i="1"/>
  <c r="DR66" i="1"/>
  <c r="DR67" i="1"/>
  <c r="DR68" i="1"/>
  <c r="DR69" i="1"/>
  <c r="DR70" i="1"/>
  <c r="DR71" i="1"/>
  <c r="DR72" i="1"/>
  <c r="DR73" i="1"/>
  <c r="DR74" i="1"/>
  <c r="DR75" i="1"/>
  <c r="DR76" i="1"/>
  <c r="DR77" i="1"/>
  <c r="DR78" i="1"/>
  <c r="DR79" i="1"/>
  <c r="DR80" i="1"/>
  <c r="DR81" i="1"/>
  <c r="DR82" i="1"/>
  <c r="DR83" i="1"/>
  <c r="DR84" i="1"/>
  <c r="DR85" i="1"/>
  <c r="DR86" i="1"/>
  <c r="DR87" i="1"/>
  <c r="DR88" i="1"/>
  <c r="DR89" i="1"/>
  <c r="DR90" i="1"/>
  <c r="DR91" i="1"/>
  <c r="DR92" i="1"/>
  <c r="DR93" i="1"/>
  <c r="DR94" i="1"/>
  <c r="DR95" i="1"/>
  <c r="DR96" i="1"/>
  <c r="DR97" i="1"/>
  <c r="DR98" i="1"/>
  <c r="DR99" i="1"/>
  <c r="DR100" i="1"/>
  <c r="DR101" i="1"/>
  <c r="DR102" i="1"/>
  <c r="DR103" i="1"/>
  <c r="DR104" i="1"/>
  <c r="DR105" i="1"/>
  <c r="DR106" i="1"/>
  <c r="DR107" i="1"/>
  <c r="DR108" i="1"/>
  <c r="DR109" i="1"/>
  <c r="DR110" i="1"/>
  <c r="DR111" i="1"/>
  <c r="DR112" i="1"/>
  <c r="DR113" i="1"/>
  <c r="DR114" i="1"/>
  <c r="DR115" i="1"/>
  <c r="DR116" i="1"/>
  <c r="DR117" i="1"/>
  <c r="DR118" i="1"/>
  <c r="DR119" i="1"/>
  <c r="DR120" i="1"/>
  <c r="DR121" i="1"/>
  <c r="DR122" i="1"/>
  <c r="DR123" i="1"/>
  <c r="DR124" i="1"/>
  <c r="DR125" i="1"/>
  <c r="DR126" i="1"/>
  <c r="DR127" i="1"/>
  <c r="DR128" i="1"/>
  <c r="DR129" i="1"/>
  <c r="DR130" i="1"/>
  <c r="DR131" i="1"/>
  <c r="DR132" i="1"/>
  <c r="DR133" i="1"/>
  <c r="DR134" i="1"/>
  <c r="DR135" i="1"/>
  <c r="DR136" i="1"/>
  <c r="DR137" i="1"/>
  <c r="DR138" i="1"/>
  <c r="DR139" i="1"/>
  <c r="DR140" i="1"/>
  <c r="DR141" i="1"/>
  <c r="DR142" i="1"/>
  <c r="DR143" i="1"/>
  <c r="DR144" i="1"/>
  <c r="DR145" i="1"/>
  <c r="DR146" i="1"/>
  <c r="DR147" i="1"/>
  <c r="DR148" i="1"/>
  <c r="DR149" i="1"/>
  <c r="DR150" i="1"/>
  <c r="DR151" i="1"/>
  <c r="DR152" i="1"/>
  <c r="DR153" i="1"/>
  <c r="DR154" i="1"/>
  <c r="DR155" i="1"/>
  <c r="DR156" i="1"/>
  <c r="DR157" i="1"/>
  <c r="DR158" i="1"/>
  <c r="DR159" i="1"/>
  <c r="DR160" i="1"/>
  <c r="DR161" i="1"/>
  <c r="DR162" i="1"/>
  <c r="DR163" i="1"/>
  <c r="DR164" i="1"/>
  <c r="DR165" i="1"/>
  <c r="DR166" i="1"/>
  <c r="DR167" i="1"/>
  <c r="DR168" i="1"/>
  <c r="DR169" i="1"/>
  <c r="DR170" i="1"/>
  <c r="DR171" i="1"/>
  <c r="DR172" i="1"/>
  <c r="DR173" i="1"/>
  <c r="DR174" i="1"/>
  <c r="DR175" i="1"/>
  <c r="DR176" i="1"/>
  <c r="DR177" i="1"/>
  <c r="DR178" i="1"/>
  <c r="DR179" i="1"/>
  <c r="DR180" i="1"/>
  <c r="DR181" i="1"/>
  <c r="DR182" i="1"/>
  <c r="DR183" i="1"/>
  <c r="DR184" i="1"/>
  <c r="DR185" i="1"/>
  <c r="DR186" i="1"/>
  <c r="DR187" i="1"/>
  <c r="DR188" i="1"/>
  <c r="DR189" i="1"/>
  <c r="DR190" i="1"/>
  <c r="DR191" i="1"/>
  <c r="DR192" i="1"/>
  <c r="DR193" i="1"/>
  <c r="DR194" i="1"/>
  <c r="DR195" i="1"/>
  <c r="DR196" i="1"/>
  <c r="DR197" i="1"/>
  <c r="DR198" i="1"/>
  <c r="DR199" i="1"/>
  <c r="DR200" i="1"/>
  <c r="DR201" i="1"/>
  <c r="DR202" i="1"/>
  <c r="DR203" i="1"/>
  <c r="DR204" i="1"/>
  <c r="DR205" i="1"/>
  <c r="DR206" i="1"/>
  <c r="DR207" i="1"/>
  <c r="DR208" i="1"/>
  <c r="DR209" i="1"/>
  <c r="DR210" i="1"/>
  <c r="DR211" i="1"/>
  <c r="DR212" i="1"/>
  <c r="DR213" i="1"/>
  <c r="DR214" i="1"/>
  <c r="DR215" i="1"/>
  <c r="DR216" i="1"/>
  <c r="DR217" i="1"/>
  <c r="DR218" i="1"/>
  <c r="DR219" i="1"/>
  <c r="DR220" i="1"/>
  <c r="DR221" i="1"/>
  <c r="DR222" i="1"/>
  <c r="DR223" i="1"/>
  <c r="DR224" i="1"/>
  <c r="DR225" i="1"/>
  <c r="DR226" i="1"/>
  <c r="DR227" i="1"/>
  <c r="DR228" i="1"/>
  <c r="DR229" i="1"/>
  <c r="DR230" i="1"/>
  <c r="DR231" i="1"/>
  <c r="DR232" i="1"/>
  <c r="DR233" i="1"/>
  <c r="DR234" i="1"/>
  <c r="DR235" i="1"/>
  <c r="DR236" i="1"/>
  <c r="DR237" i="1"/>
  <c r="DR238" i="1"/>
  <c r="DR239" i="1"/>
  <c r="DR240" i="1"/>
  <c r="DR241" i="1"/>
  <c r="DR242" i="1"/>
  <c r="DR243" i="1"/>
  <c r="DR244" i="1"/>
  <c r="DR245" i="1"/>
  <c r="DR246" i="1"/>
  <c r="DR247" i="1"/>
  <c r="DR248" i="1"/>
  <c r="DR249" i="1"/>
  <c r="DR250" i="1"/>
  <c r="DR251" i="1"/>
  <c r="DR252" i="1"/>
  <c r="DR253" i="1"/>
  <c r="DR254" i="1"/>
  <c r="DR255" i="1"/>
  <c r="DR256" i="1"/>
  <c r="DR257" i="1"/>
  <c r="DR258" i="1"/>
  <c r="DR259" i="1"/>
  <c r="DR260" i="1"/>
  <c r="DR261" i="1"/>
  <c r="DR262" i="1"/>
  <c r="DR263" i="1"/>
  <c r="DR264" i="1"/>
  <c r="DR265" i="1"/>
  <c r="DR266" i="1"/>
  <c r="DR267" i="1"/>
  <c r="DR268" i="1"/>
  <c r="DR269" i="1"/>
  <c r="DR270" i="1"/>
  <c r="DR271" i="1"/>
  <c r="DR272" i="1"/>
  <c r="DR273" i="1"/>
  <c r="DR274" i="1"/>
  <c r="DR275" i="1"/>
  <c r="DR276" i="1"/>
  <c r="DR277" i="1"/>
  <c r="DR278" i="1"/>
  <c r="DR279" i="1"/>
  <c r="DR280" i="1"/>
  <c r="DR281" i="1"/>
  <c r="DR282" i="1"/>
  <c r="DR283" i="1"/>
  <c r="DR284" i="1"/>
  <c r="DR285" i="1"/>
  <c r="DR286" i="1"/>
  <c r="DR287" i="1"/>
  <c r="DR288" i="1"/>
  <c r="DR289" i="1"/>
  <c r="DR290" i="1"/>
  <c r="DR291" i="1"/>
  <c r="DR292" i="1"/>
  <c r="DR293" i="1"/>
  <c r="DR294" i="1"/>
  <c r="DR295" i="1"/>
  <c r="DR296" i="1"/>
  <c r="DR297" i="1"/>
  <c r="DR298" i="1"/>
  <c r="DR299" i="1"/>
  <c r="DR300" i="1"/>
  <c r="DR301" i="1"/>
  <c r="DR302" i="1"/>
  <c r="DR303" i="1"/>
  <c r="DR304" i="1"/>
  <c r="DR305" i="1"/>
  <c r="DR306" i="1"/>
  <c r="DR307" i="1"/>
  <c r="DR308" i="1"/>
  <c r="DR309" i="1"/>
  <c r="DR310" i="1"/>
  <c r="DR311" i="1"/>
  <c r="DR312" i="1"/>
  <c r="DR313" i="1"/>
  <c r="DR314" i="1"/>
  <c r="DR315" i="1"/>
  <c r="DR316" i="1"/>
  <c r="DR317" i="1"/>
  <c r="DR318" i="1"/>
  <c r="DR319" i="1"/>
  <c r="DR320" i="1"/>
  <c r="DR321" i="1"/>
  <c r="DR322" i="1"/>
  <c r="DR323" i="1"/>
  <c r="DR324" i="1"/>
  <c r="DR325" i="1"/>
  <c r="DR326" i="1"/>
  <c r="DR327" i="1"/>
  <c r="DR328" i="1"/>
  <c r="DR329" i="1"/>
  <c r="DR330" i="1"/>
  <c r="DR331" i="1"/>
  <c r="DR332" i="1"/>
  <c r="DR333" i="1"/>
  <c r="DR334" i="1"/>
  <c r="DR335" i="1"/>
  <c r="DR336" i="1"/>
  <c r="DR337" i="1"/>
  <c r="DR338" i="1"/>
  <c r="DR339" i="1"/>
  <c r="DR340" i="1"/>
  <c r="DR341" i="1"/>
  <c r="DR342" i="1"/>
  <c r="DR343" i="1"/>
  <c r="DR344" i="1"/>
  <c r="DR345" i="1"/>
  <c r="DR346" i="1"/>
  <c r="DR347" i="1"/>
  <c r="DR348" i="1"/>
  <c r="DR349" i="1"/>
  <c r="DR350" i="1"/>
  <c r="DR351" i="1"/>
  <c r="DR352" i="1"/>
  <c r="DR353" i="1"/>
  <c r="DR354" i="1"/>
  <c r="DR355" i="1"/>
  <c r="DR356" i="1"/>
  <c r="DR357" i="1"/>
  <c r="DR358" i="1"/>
  <c r="DR359" i="1"/>
  <c r="DR360" i="1"/>
  <c r="DR361" i="1"/>
  <c r="DR362" i="1"/>
  <c r="DR363" i="1"/>
  <c r="DR364" i="1"/>
  <c r="DR365" i="1"/>
  <c r="DR366" i="1"/>
  <c r="DR367" i="1"/>
  <c r="DR368" i="1"/>
  <c r="DR369" i="1"/>
  <c r="DR370" i="1"/>
  <c r="DR371" i="1"/>
  <c r="DR372" i="1"/>
  <c r="DR373" i="1"/>
  <c r="DR374" i="1"/>
  <c r="DR375" i="1"/>
  <c r="DR376" i="1"/>
  <c r="DR377" i="1"/>
  <c r="DR378" i="1"/>
  <c r="DR379" i="1"/>
  <c r="DR380" i="1"/>
  <c r="DR381" i="1"/>
  <c r="DR382" i="1"/>
  <c r="DR383" i="1"/>
  <c r="DR384" i="1"/>
  <c r="DR385" i="1"/>
  <c r="DR386" i="1"/>
  <c r="DR387" i="1"/>
  <c r="DR388" i="1"/>
  <c r="DR389" i="1"/>
  <c r="DR390" i="1"/>
  <c r="DR391" i="1"/>
  <c r="DR392" i="1"/>
  <c r="DR393" i="1"/>
  <c r="DR394" i="1"/>
  <c r="DR395" i="1"/>
  <c r="DR396" i="1"/>
  <c r="DR397" i="1"/>
  <c r="DR398" i="1"/>
  <c r="DR399" i="1"/>
  <c r="DR400" i="1"/>
  <c r="DR401" i="1"/>
  <c r="DR402" i="1"/>
  <c r="DR403" i="1"/>
  <c r="DR404" i="1"/>
  <c r="DR405" i="1"/>
  <c r="DR406" i="1"/>
  <c r="DR407" i="1"/>
  <c r="DR408" i="1"/>
  <c r="DR409" i="1"/>
  <c r="DR410" i="1"/>
  <c r="DR411" i="1"/>
  <c r="DR412" i="1"/>
  <c r="DR413" i="1"/>
  <c r="DR414" i="1"/>
  <c r="DR415" i="1"/>
  <c r="DR416" i="1"/>
  <c r="DR417" i="1"/>
  <c r="DR418" i="1"/>
  <c r="DR419" i="1"/>
  <c r="DR420" i="1"/>
  <c r="DR421" i="1"/>
  <c r="DR422" i="1"/>
  <c r="DR423" i="1"/>
  <c r="DR424" i="1"/>
  <c r="DR425" i="1"/>
  <c r="DR426" i="1"/>
  <c r="DR427" i="1"/>
  <c r="DR428" i="1"/>
  <c r="DR429" i="1"/>
  <c r="DR430" i="1"/>
  <c r="DR431" i="1"/>
  <c r="DR432" i="1"/>
  <c r="DR433" i="1"/>
  <c r="DR434" i="1"/>
  <c r="DR435" i="1"/>
  <c r="DR436" i="1"/>
  <c r="DR437" i="1"/>
  <c r="DR438" i="1"/>
  <c r="DR439" i="1"/>
  <c r="DR440" i="1"/>
  <c r="DR441" i="1"/>
  <c r="DR442" i="1"/>
  <c r="DR443" i="1"/>
  <c r="DR444" i="1"/>
  <c r="DR445" i="1"/>
  <c r="DR446" i="1"/>
  <c r="DR447" i="1"/>
  <c r="DR448" i="1"/>
  <c r="DR449" i="1"/>
  <c r="DR450" i="1"/>
  <c r="DR451" i="1"/>
  <c r="DR452" i="1"/>
  <c r="DR453" i="1"/>
  <c r="DR454" i="1"/>
  <c r="DR455" i="1"/>
  <c r="DR456" i="1"/>
  <c r="DR457" i="1"/>
  <c r="DR458" i="1"/>
  <c r="DR459" i="1"/>
  <c r="DR460" i="1"/>
  <c r="DR461" i="1"/>
  <c r="DR462" i="1"/>
  <c r="DR463" i="1"/>
  <c r="DR464" i="1"/>
  <c r="DR465" i="1"/>
  <c r="DR466" i="1"/>
  <c r="DR467" i="1"/>
  <c r="DR468" i="1"/>
  <c r="DR469" i="1"/>
  <c r="DR470" i="1"/>
  <c r="DR471" i="1"/>
  <c r="DR472" i="1"/>
  <c r="DR473" i="1"/>
  <c r="DR474" i="1"/>
  <c r="DR475" i="1"/>
  <c r="DR476" i="1"/>
  <c r="DR477" i="1"/>
  <c r="DR478" i="1"/>
  <c r="DR479" i="1"/>
  <c r="DR480" i="1"/>
  <c r="DR481" i="1"/>
  <c r="DR482" i="1"/>
  <c r="DR483" i="1"/>
  <c r="DR484" i="1"/>
  <c r="DR485" i="1"/>
  <c r="DR486" i="1"/>
  <c r="DR487" i="1"/>
  <c r="DR488" i="1"/>
  <c r="DR489" i="1"/>
  <c r="DR490" i="1"/>
  <c r="DR491" i="1"/>
  <c r="DR492" i="1"/>
  <c r="DR493" i="1"/>
  <c r="DR494" i="1"/>
  <c r="DR495" i="1"/>
  <c r="DR496" i="1"/>
  <c r="DR497" i="1"/>
  <c r="DR498" i="1"/>
  <c r="DR499" i="1"/>
  <c r="DR500" i="1"/>
  <c r="DR501" i="1"/>
  <c r="DR502" i="1"/>
  <c r="DR503" i="1"/>
  <c r="DR504" i="1"/>
  <c r="DR505" i="1"/>
  <c r="DR506" i="1"/>
  <c r="DR507" i="1"/>
  <c r="DR508" i="1"/>
  <c r="DR509" i="1"/>
  <c r="DR510" i="1"/>
  <c r="DR511" i="1"/>
  <c r="DR512" i="1"/>
  <c r="DR513" i="1"/>
  <c r="DR514" i="1"/>
  <c r="DR515" i="1"/>
  <c r="DR516" i="1"/>
  <c r="DR517" i="1"/>
  <c r="DR518" i="1"/>
  <c r="DR519" i="1"/>
  <c r="DR520" i="1"/>
  <c r="DR521" i="1"/>
  <c r="DR522" i="1"/>
  <c r="F7" i="1" l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E7" i="1"/>
  <c r="D12" i="5"/>
  <c r="D11" i="5"/>
  <c r="D10" i="5"/>
  <c r="D9" i="5"/>
  <c r="D8" i="5"/>
  <c r="C12" i="5"/>
  <c r="C11" i="5"/>
  <c r="C10" i="5"/>
  <c r="C9" i="5"/>
  <c r="C8" i="5"/>
  <c r="B9" i="5"/>
  <c r="B10" i="5"/>
  <c r="B11" i="5"/>
  <c r="B12" i="5"/>
  <c r="B8" i="5"/>
  <c r="A12" i="5"/>
  <c r="A11" i="5"/>
  <c r="A10" i="5"/>
  <c r="A9" i="5"/>
  <c r="A8" i="5"/>
  <c r="H12" i="5"/>
  <c r="H11" i="5"/>
  <c r="H10" i="5"/>
  <c r="H9" i="5"/>
  <c r="H8" i="5"/>
  <c r="G12" i="5"/>
  <c r="G11" i="5"/>
  <c r="G10" i="5"/>
  <c r="G9" i="5"/>
  <c r="G8" i="5"/>
  <c r="F12" i="5"/>
  <c r="F11" i="5"/>
  <c r="F10" i="5"/>
  <c r="F9" i="5"/>
  <c r="F8" i="5"/>
  <c r="H7" i="5"/>
  <c r="H6" i="5"/>
  <c r="H5" i="5"/>
  <c r="G7" i="5"/>
  <c r="G6" i="5"/>
  <c r="G5" i="5"/>
  <c r="F7" i="5"/>
  <c r="F6" i="5"/>
  <c r="F5" i="5"/>
  <c r="H4" i="5"/>
  <c r="G4" i="5"/>
  <c r="F4" i="5"/>
  <c r="D7" i="5"/>
  <c r="D6" i="5"/>
  <c r="D5" i="5"/>
  <c r="D4" i="5"/>
  <c r="C7" i="5"/>
  <c r="C6" i="5"/>
  <c r="C5" i="5"/>
  <c r="C4" i="5"/>
  <c r="B7" i="5"/>
  <c r="B6" i="5"/>
  <c r="B5" i="5"/>
  <c r="B4" i="5"/>
  <c r="A7" i="5"/>
  <c r="A6" i="5"/>
  <c r="A5" i="5"/>
  <c r="A4" i="5"/>
  <c r="D3" i="5"/>
  <c r="C3" i="5"/>
  <c r="B3" i="5"/>
  <c r="A3" i="5"/>
  <c r="H3" i="5"/>
  <c r="G3" i="5"/>
  <c r="F3" i="5"/>
  <c r="E3" i="5"/>
  <c r="E12" i="5"/>
  <c r="E11" i="5"/>
  <c r="E10" i="5"/>
  <c r="E9" i="5"/>
  <c r="E8" i="5"/>
  <c r="E7" i="5"/>
  <c r="E6" i="5"/>
  <c r="E5" i="5"/>
  <c r="E4" i="5"/>
  <c r="H2" i="5"/>
  <c r="G2" i="5"/>
  <c r="F2" i="5"/>
  <c r="E2" i="5"/>
  <c r="D2" i="5"/>
  <c r="C2" i="5"/>
  <c r="B2" i="5"/>
  <c r="A2" i="5"/>
  <c r="H1" i="5"/>
  <c r="G1" i="5"/>
  <c r="F1" i="5"/>
  <c r="E1" i="5"/>
  <c r="D1" i="5"/>
  <c r="C1" i="5"/>
  <c r="B1" i="5"/>
  <c r="A1" i="5"/>
</calcChain>
</file>

<file path=xl/sharedStrings.xml><?xml version="1.0" encoding="utf-8"?>
<sst xmlns="http://schemas.openxmlformats.org/spreadsheetml/2006/main" count="3483" uniqueCount="362">
  <si>
    <t>№</t>
  </si>
  <si>
    <t>Фамилия Имя Солиста или Пары</t>
  </si>
  <si>
    <t>Клуб</t>
  </si>
  <si>
    <t>Руководители</t>
  </si>
  <si>
    <t>Дата турнира</t>
  </si>
  <si>
    <t>Место проведения</t>
  </si>
  <si>
    <t>Название турнира</t>
  </si>
  <si>
    <t>Организатор</t>
  </si>
  <si>
    <t>Телефон</t>
  </si>
  <si>
    <t>e-meil</t>
  </si>
  <si>
    <t>ИТОГОВЫЙ ПРОТОКОЛ</t>
  </si>
  <si>
    <t xml:space="preserve">Сыдыков Роман, Сыдыкова Юлия                             </t>
  </si>
  <si>
    <t xml:space="preserve">Умнов Николай, Умнова Татьяна                             </t>
  </si>
  <si>
    <t xml:space="preserve">Сторогина Ольга, Соколков Алексей                             </t>
  </si>
  <si>
    <t xml:space="preserve">Кудинов Алексей, Докорина Мария                             </t>
  </si>
  <si>
    <t>7-8</t>
  </si>
  <si>
    <t xml:space="preserve">Dancepride Trophy J 7 лет и мл. СОЛО  </t>
  </si>
  <si>
    <t xml:space="preserve">Dancepride Trophy J 10 лет и ст. ПАРЫ  </t>
  </si>
  <si>
    <t xml:space="preserve">Никитская Анастасия, Филичкин Иван                             </t>
  </si>
  <si>
    <t xml:space="preserve">Никитская Анастасия                             </t>
  </si>
  <si>
    <t xml:space="preserve">Филичкин Иван                             </t>
  </si>
  <si>
    <t xml:space="preserve">Dancepride Trophy Q 10 лет и ст. ПАРЫ  </t>
  </si>
  <si>
    <t xml:space="preserve">Dancepride Trophy W 10 лет и ст. ПАРЫ  </t>
  </si>
  <si>
    <t>Махаон</t>
  </si>
  <si>
    <t>Ходос Дина, Набиуллина Аделя</t>
  </si>
  <si>
    <t>Звезда</t>
  </si>
  <si>
    <t>Баландина Анна</t>
  </si>
  <si>
    <t>Кузнецова Яна, Набиуллина Аделя</t>
  </si>
  <si>
    <t>Dancepride</t>
  </si>
  <si>
    <t>Сыдыков Роман, Сыдыкова Юлия</t>
  </si>
  <si>
    <t>La danza magnifica</t>
  </si>
  <si>
    <t>Умнов Николай, Умнова Татьяна</t>
  </si>
  <si>
    <t>Пандора</t>
  </si>
  <si>
    <t>Ходос Дина</t>
  </si>
  <si>
    <t>Ходос Дина, Кузнецова Яна</t>
  </si>
  <si>
    <t>Flame Dance</t>
  </si>
  <si>
    <t>Филичкин Иван</t>
  </si>
  <si>
    <t>Adele Dance</t>
  </si>
  <si>
    <t>Никитская Анастасия</t>
  </si>
  <si>
    <t>Пожидаева Наталья, Телицына Ирина</t>
  </si>
  <si>
    <t>Танцстиль</t>
  </si>
  <si>
    <t>Кудинов Алексей, Докорина Мария</t>
  </si>
  <si>
    <t>Сыдыков Роман, Сызранцева Юлия</t>
  </si>
  <si>
    <t xml:space="preserve">Классификация E 9 лет и мл. ПАРЫ  </t>
  </si>
  <si>
    <t xml:space="preserve">Классификация E 9 лет и мл. СОЛО  </t>
  </si>
  <si>
    <t xml:space="preserve">Классификация E 11 лет и мл. ПАРЫ  </t>
  </si>
  <si>
    <t xml:space="preserve">Клюева Ольга, Клюев Алексей                             </t>
  </si>
  <si>
    <t xml:space="preserve">Классификация E 11 лет и мл. СОЛО  </t>
  </si>
  <si>
    <t xml:space="preserve">Классификация E 12 лет и ст. ПАРЫ  </t>
  </si>
  <si>
    <t xml:space="preserve">Классификация E 12 лет и ст. СОЛО  </t>
  </si>
  <si>
    <t xml:space="preserve">Классификация N 7 лет и мл. СОЛО  </t>
  </si>
  <si>
    <t xml:space="preserve">Классификация N 9 лет и мл. ПАРЫ  </t>
  </si>
  <si>
    <t xml:space="preserve">Классификация N 9 лет и мл. СОЛО  </t>
  </si>
  <si>
    <t xml:space="preserve">Ходос Дина, Телицына Ирина                             </t>
  </si>
  <si>
    <t xml:space="preserve">Классификация N 11 лет и мл. ПАРЫ  </t>
  </si>
  <si>
    <t xml:space="preserve">Классификация N 11 лет и мл. СОЛО  </t>
  </si>
  <si>
    <t xml:space="preserve">Классификация N 12 лет и ст. ПАРЫ  </t>
  </si>
  <si>
    <t xml:space="preserve">Телицына Ирина, Ходос Дина                             </t>
  </si>
  <si>
    <t xml:space="preserve">Классификация N 12 лет и ст. СОЛО  </t>
  </si>
  <si>
    <t>9 лет и мл.  Кубок Ча-Ча-Ча ПАРЫ</t>
  </si>
  <si>
    <t>5 лет и мл.  Кубок Ча-Ча-Ча СОЛО</t>
  </si>
  <si>
    <t>7 лет и мл.  Кубок Ча-Ча-Ча СОЛО</t>
  </si>
  <si>
    <t>12-15</t>
  </si>
  <si>
    <t>9 лет и мл.  Кубок Ча-Ча-Ча СОЛО</t>
  </si>
  <si>
    <t>7 лет и мл.  Кубок Ча-Ча-Ча ПАРЫ</t>
  </si>
  <si>
    <t>10 лет и ст.  Кубок Ча-Ча-Ча ПАРЫ</t>
  </si>
  <si>
    <t>10 лет и ст.  Кубок Ча-Ча-Ча СОЛО</t>
  </si>
  <si>
    <t>7 лет и мл.  Кубок Джайва СОЛО</t>
  </si>
  <si>
    <t>9 лет и мл.  Кубок Джайва СОЛО</t>
  </si>
  <si>
    <t>9-10</t>
  </si>
  <si>
    <t>10 лет и ст.  Кубок Джайва СОЛО</t>
  </si>
  <si>
    <t>9 лет и мл.  Кубок Польки ПАРЫ</t>
  </si>
  <si>
    <t>5 лет и мл.  Кубок Польки СОЛО</t>
  </si>
  <si>
    <t>10-11</t>
  </si>
  <si>
    <t>7 лет и мл.  Кубок Польки СОЛО</t>
  </si>
  <si>
    <t>9 лет и мл.  Кубок Польки СОЛО</t>
  </si>
  <si>
    <t>7 лет и мл.  Кубок Польки ПАРЫ</t>
  </si>
  <si>
    <t>9 лет и мл.  Кубок Румбы СОЛО</t>
  </si>
  <si>
    <t>10 лет и ст.  Кубок Румбы ПАРЫ</t>
  </si>
  <si>
    <t>10 лет и ст.  Кубок Румбы СОЛО</t>
  </si>
  <si>
    <t>9 лет и мл.  Кубок Самбы СОЛО</t>
  </si>
  <si>
    <t>10 лет и ст.  Кубок Самбы СОЛО</t>
  </si>
  <si>
    <t>9 лет и мл.  Кубок Танго СОЛО</t>
  </si>
  <si>
    <t>10 лет и ст.  Кубок Танго СОЛО</t>
  </si>
  <si>
    <t>9 лет и мл.  Кубок Вальса ПАРЫ</t>
  </si>
  <si>
    <t>5 лет и мл.  Кубок Вальса СОЛО</t>
  </si>
  <si>
    <t>9-11</t>
  </si>
  <si>
    <t>7 лет и мл.  Кубок Вальса СОЛО</t>
  </si>
  <si>
    <t>8-10</t>
  </si>
  <si>
    <t>9 лет и мл.  Кубок Вальса СОЛО</t>
  </si>
  <si>
    <t>12-13</t>
  </si>
  <si>
    <t>10 лет и ст.  Кубок Вальса СОЛО</t>
  </si>
  <si>
    <t>Step by Step</t>
  </si>
  <si>
    <t>Москва, ул. Судостроительная, 46/1,  ТЗ "Эверест"</t>
  </si>
  <si>
    <t>Сыдыков Роман</t>
  </si>
  <si>
    <t>sydykov@dancepride.ru</t>
  </si>
  <si>
    <t>В рейтинг NDL future department</t>
  </si>
  <si>
    <t>N</t>
  </si>
  <si>
    <t>Q</t>
  </si>
  <si>
    <t>Клубы</t>
  </si>
  <si>
    <t>R</t>
  </si>
  <si>
    <t>S</t>
  </si>
  <si>
    <t>Сыдыковы Роман и Юлия</t>
  </si>
  <si>
    <t>Умновы Николай и Татьяна</t>
  </si>
  <si>
    <t>Клюев Алексей</t>
  </si>
  <si>
    <t>РЕЙТИНГ серии турниров Dancepride Trophy 2018-2019</t>
  </si>
  <si>
    <t>13 января 2019</t>
  </si>
  <si>
    <t>Открытое Первенство школ танца НТЛ. XI Dancepride Trophy</t>
  </si>
  <si>
    <t>Столбец4</t>
  </si>
  <si>
    <t>Dancepride                             Химки</t>
  </si>
  <si>
    <t xml:space="preserve">Баландина Анна                             </t>
  </si>
  <si>
    <t xml:space="preserve">Ходос Дина, Набиуллина Аделя                             </t>
  </si>
  <si>
    <t xml:space="preserve">Dancepride Trophy Q 7 лет и мл. СОЛО  </t>
  </si>
  <si>
    <t xml:space="preserve">Dancepride Trophy W+CH+PL 7 лет и мл. СОЛО  </t>
  </si>
  <si>
    <t xml:space="preserve">Кузнецова Яна, Ходос Дина                             </t>
  </si>
  <si>
    <t xml:space="preserve">Болотова Елизавета                             </t>
  </si>
  <si>
    <t>Набиуллина Аделя, Кузнецова Яна</t>
  </si>
  <si>
    <t>Зачет на N 7 и мл. Соло W</t>
  </si>
  <si>
    <t>Зачет на N 7 и мл. Соло Q</t>
  </si>
  <si>
    <t>Зачет на N 7 и мл. Соло CH</t>
  </si>
  <si>
    <t>Зачет на N 7 и мл. Соло J</t>
  </si>
  <si>
    <t>Зачет ШБТ 7 и мл. ПАРЫ W</t>
  </si>
  <si>
    <t>Зачет ШБТ 7 и мл. ПАРЫ CH</t>
  </si>
  <si>
    <t>Зачет ШБТ 7 и мл. ПАРЫ PL</t>
  </si>
  <si>
    <t>Зачет ШБТ 7 и мл. Соло W</t>
  </si>
  <si>
    <t>Зачет ШБТ 7 и мл. Соло CH</t>
  </si>
  <si>
    <t>Зачет ШБТ 7 и мл. Соло PL</t>
  </si>
  <si>
    <t>Наше Время</t>
  </si>
  <si>
    <t>Бушняков Дмитрий</t>
  </si>
  <si>
    <t>Бушняков Дмитрий, Бушняков Дмитрий</t>
  </si>
  <si>
    <t>Кузнецова Яна</t>
  </si>
  <si>
    <t>Диали</t>
  </si>
  <si>
    <t>Болотова Елизавета</t>
  </si>
  <si>
    <t xml:space="preserve">Кузнецова Яна                             </t>
  </si>
  <si>
    <t xml:space="preserve">Кузнецова Яна, Набиуллина Аделя                             </t>
  </si>
  <si>
    <t xml:space="preserve">Бушняков Дмитрий, Бушняков Дмитрий                             </t>
  </si>
  <si>
    <t xml:space="preserve">Набиуллина Аделя, Кузнецова Яна                             </t>
  </si>
  <si>
    <t>15-16</t>
  </si>
  <si>
    <t xml:space="preserve">Бушняков Дмитрий                             </t>
  </si>
  <si>
    <t>14-15</t>
  </si>
  <si>
    <t>7 лет и мл.  Кубок Квикстепа СОЛО</t>
  </si>
  <si>
    <t>9 лет и мл.  Кубок Квикстепа СОЛО</t>
  </si>
  <si>
    <t>7-9</t>
  </si>
  <si>
    <t>7 лет и мл.  Кубок Вальса ПАРЫ</t>
  </si>
  <si>
    <t xml:space="preserve">Dancepride Trophy CH 9 лет и мл. СОЛО  </t>
  </si>
  <si>
    <t xml:space="preserve">Dancepride Trophy CH+J 9 лет и мл. ПАРЫ  </t>
  </si>
  <si>
    <t xml:space="preserve">Власов Алексей                             </t>
  </si>
  <si>
    <t xml:space="preserve">Dancepride Trophy CH+J 9 лет и мл. СОЛО  </t>
  </si>
  <si>
    <t xml:space="preserve">Dancepride Trophy HH 9 лет и мл. СОЛО  </t>
  </si>
  <si>
    <t xml:space="preserve">Dancepride Trophy W 9 лет и мл. СОЛО  </t>
  </si>
  <si>
    <t xml:space="preserve">Ходос Дина, Ходос Дина                             </t>
  </si>
  <si>
    <t xml:space="preserve">Dancepride Trophy W+CH+PL 9 лет и мл. СОЛО  </t>
  </si>
  <si>
    <t xml:space="preserve">Dancepride Trophy W+Q 9 лет и мл. ПАРЫ  </t>
  </si>
  <si>
    <t xml:space="preserve">Dancepride Trophy W+Q 9 лет и мл. СОЛО  </t>
  </si>
  <si>
    <t>Ходос Дина, Ходос Дина</t>
  </si>
  <si>
    <t>Ходос Дина, Телицына Ирина</t>
  </si>
  <si>
    <t>Зачет на E 9 и мл. Соло T</t>
  </si>
  <si>
    <t>Зачет на E 9 и мл. Соло R</t>
  </si>
  <si>
    <t>Зачет на N 9 и мл. ПАРЫ W</t>
  </si>
  <si>
    <t>Зачет на N 9 и мл. ПАРЫ Q</t>
  </si>
  <si>
    <t>Зачет на N 9 и мл. ПАРЫ CH</t>
  </si>
  <si>
    <t>Зачет на N 9 и мл. ПАРЫ J</t>
  </si>
  <si>
    <t>Власов Алексей</t>
  </si>
  <si>
    <t>Зачет на N 9 и мл. Соло W</t>
  </si>
  <si>
    <t>Зачет на N 9 и мл. Соло Q</t>
  </si>
  <si>
    <t>Зачет на N 9 и мл. Соло CH</t>
  </si>
  <si>
    <t>Зачет на N 9 и мл. Соло J</t>
  </si>
  <si>
    <t>Зачет ШБТ 9 и мл. ПАРЫ W</t>
  </si>
  <si>
    <t>Зачет ШБТ 9 и мл. ПАРЫ CH</t>
  </si>
  <si>
    <t>Зачет ШБТ 9 и мл. ПАРЫ PL</t>
  </si>
  <si>
    <t>Клюева Ольга, Клюев Алексей</t>
  </si>
  <si>
    <t>Зачет ШБТ 9 и мл. Соло W</t>
  </si>
  <si>
    <t>Зачет ШБТ 9 и мл. Соло CH</t>
  </si>
  <si>
    <t>Зачет ШБТ 9 и мл. Соло J</t>
  </si>
  <si>
    <t xml:space="preserve">Бородинов Владислав                             </t>
  </si>
  <si>
    <t xml:space="preserve">Пожидаева Наталья, Телицына Ирина                             </t>
  </si>
  <si>
    <t xml:space="preserve">Сыдыков Роман, Сызранцева Юлия                             </t>
  </si>
  <si>
    <t>12-14</t>
  </si>
  <si>
    <t>9 лет и мл.  Кубок Джайва ПАРЫ</t>
  </si>
  <si>
    <t xml:space="preserve">Ходос Дина, Кузнецова Яна                             </t>
  </si>
  <si>
    <t>9 лет и мл.  Кубок Квикстепа ПАРЫ</t>
  </si>
  <si>
    <t>9 лет и мл.  Кубок Венского Вальса СОЛО</t>
  </si>
  <si>
    <t xml:space="preserve">Dancepride Trophy CH+J 11 лет и мл. ПАРЫ  </t>
  </si>
  <si>
    <t xml:space="preserve">Dancepride Trophy CH+J 11 лет и мл. СОЛО  </t>
  </si>
  <si>
    <t xml:space="preserve">Дьячков Алексей, Фролова Елизавета                             </t>
  </si>
  <si>
    <t xml:space="preserve">Dancepride Trophy Cha 10 лет и ст. ПАРЫ  </t>
  </si>
  <si>
    <t xml:space="preserve">Dancepride Trophy HH 10 и ст. СОЛО  </t>
  </si>
  <si>
    <t xml:space="preserve">Dancepride Trophy R 10 лет и ст. ПАРЫ  </t>
  </si>
  <si>
    <t xml:space="preserve">Dancepride Trophy T 10 лет и ст. ПАРЫ  </t>
  </si>
  <si>
    <t xml:space="preserve">Dancepride Trophy W+Q 11 лет и мл. ПАРЫ  </t>
  </si>
  <si>
    <t xml:space="preserve">Dancepride Trophy W+Q 11 лет и мл. СОЛО  </t>
  </si>
  <si>
    <t xml:space="preserve">Solo LA CH+R+J 10 лет и ст.  </t>
  </si>
  <si>
    <t>Зачет на N 10 и ст. ПАРЫ W</t>
  </si>
  <si>
    <t>Зачет на N 10 и ст. ПАРЫ Q</t>
  </si>
  <si>
    <t>Зачет на N 10 и ст. ПАРЫ CH</t>
  </si>
  <si>
    <t>Зачет на N 10 и ст. ПАРЫ J</t>
  </si>
  <si>
    <t>Зачет на N 10 и ст. Соло W</t>
  </si>
  <si>
    <t>Зачет на N 10 и ст. Соло Q</t>
  </si>
  <si>
    <t>Зачет на N 10 и ст. Соло CH</t>
  </si>
  <si>
    <t>Зачет на N 10 и ст. Соло J</t>
  </si>
  <si>
    <t>Зачет ШБТ 10 и ст. Соло W</t>
  </si>
  <si>
    <t>Зачет ШБТ 10 и ст. Соло CH</t>
  </si>
  <si>
    <t>Зачет ШБТ 10 и ст. Соло PL</t>
  </si>
  <si>
    <t>Step By Step</t>
  </si>
  <si>
    <t>Алексей Клюев</t>
  </si>
  <si>
    <t xml:space="preserve">Алексей Клюев                             </t>
  </si>
  <si>
    <t>10 лет и ст.  Кубок Фокстрота ПАРЫ</t>
  </si>
  <si>
    <t>10 лет и ст.  Кубок Фокстрота СОЛО</t>
  </si>
  <si>
    <t>10 лет и ст.  Кубок Пасодобля ПАРЫ</t>
  </si>
  <si>
    <t>10 лет и ст.  Кубок Пасодобля СОЛО</t>
  </si>
  <si>
    <t>10 лет и ст.  Кубок Квикстепа СОЛО</t>
  </si>
  <si>
    <t>10 лет и ст.  Кубок Самбы ПАРЫ</t>
  </si>
  <si>
    <t>10 лет и ст.  Кубок Венского Вальса ПАРЫ</t>
  </si>
  <si>
    <t>10 лет и ст.  Кубок Венского Вальса СОЛО</t>
  </si>
  <si>
    <t>10 лет и ст.  Кубок Вальса ПАРЫ</t>
  </si>
  <si>
    <t>Алиев Магомед - Полякова Ника</t>
  </si>
  <si>
    <t>Телицын Илья - Витчевская Василиса</t>
  </si>
  <si>
    <t>Сорокин Олег - Попова София</t>
  </si>
  <si>
    <t>Шестак Владимир - Ужакина Яна</t>
  </si>
  <si>
    <t>Шаблинский Денис - Волкова Капитолина</t>
  </si>
  <si>
    <t>Николаев Савелий - Сазонова Анастасия</t>
  </si>
  <si>
    <t>Зезюлев Максим - Гербер Софья</t>
  </si>
  <si>
    <t>Кобзарь Егор - Павлова Дарья</t>
  </si>
  <si>
    <t>Зенин Михаил - Трактина Таисия</t>
  </si>
  <si>
    <t>Ладыка Никита - Кривкина Екатерина</t>
  </si>
  <si>
    <t>Яничкин Владимир - Бражник Полина</t>
  </si>
  <si>
    <t>Лебедев Ярослав - Гридина Мелания</t>
  </si>
  <si>
    <t>Костюков Владислав - Чиркова Софья</t>
  </si>
  <si>
    <t>Телицын Семён - Наумова Виктория</t>
  </si>
  <si>
    <t>Арчугов Данила - Швецова Алиса</t>
  </si>
  <si>
    <t>Бикмухаметов Тимур - Шурупова Арина</t>
  </si>
  <si>
    <t>Каданцев Дмитрий - Шаблинская Дарья</t>
  </si>
  <si>
    <t>Куприянов Максим - Курлова Ксения</t>
  </si>
  <si>
    <t>Ларин Артемий - Князева Арина</t>
  </si>
  <si>
    <t>Лукарелли Маттео - Осипова Риана</t>
  </si>
  <si>
    <t>Мартынов Максим - Гриднева Алина</t>
  </si>
  <si>
    <t>Обухов Николай - Максимова Даниэла</t>
  </si>
  <si>
    <t>Попов Иван - Нестерова Анастасия</t>
  </si>
  <si>
    <t>Самбуров Илья - Колмакова Мария</t>
  </si>
  <si>
    <t>Скороходов Александр - Колтович Елизавета</t>
  </si>
  <si>
    <t>Сорокин Максим - Ефимова Виктория</t>
  </si>
  <si>
    <t>Трактин Елисей - Ергина Екатерина</t>
  </si>
  <si>
    <t>Халтурин Никита - Егиазарян Лили</t>
  </si>
  <si>
    <t>Чекмарев Никита - Чекмарева Софья</t>
  </si>
  <si>
    <t>Чугаев Максим - Подмошина Мария</t>
  </si>
  <si>
    <t>Шестак Михаил - Потапова Мария</t>
  </si>
  <si>
    <t>РЕГ НТЛ</t>
  </si>
  <si>
    <t>РЕЙТ Q</t>
  </si>
  <si>
    <t>Наше время</t>
  </si>
  <si>
    <t>Шедевр</t>
  </si>
  <si>
    <t>Дьячков Алексей</t>
  </si>
  <si>
    <t>Абгарян Мари</t>
  </si>
  <si>
    <t>Александрова Надежда</t>
  </si>
  <si>
    <t>Алиев Магомед</t>
  </si>
  <si>
    <t>Андреев Никита</t>
  </si>
  <si>
    <t>Антонова Юлия</t>
  </si>
  <si>
    <t>Асейкина Ксения</t>
  </si>
  <si>
    <t>Базылева Таисия</t>
  </si>
  <si>
    <t>Басова Валерия</t>
  </si>
  <si>
    <t>Белецкая Ирина</t>
  </si>
  <si>
    <t>Бикмухаметов Тимур</t>
  </si>
  <si>
    <t>Бобровских Татьяна</t>
  </si>
  <si>
    <t>Богачева Евгения</t>
  </si>
  <si>
    <t>Бражник Полина</t>
  </si>
  <si>
    <t>Бузид Лина</t>
  </si>
  <si>
    <t>Васильева Ольга</t>
  </si>
  <si>
    <t>Витчевская Василиса</t>
  </si>
  <si>
    <t>Вовченко Юлия</t>
  </si>
  <si>
    <t>Волкова Маргарита</t>
  </si>
  <si>
    <t>Гербер Софья</t>
  </si>
  <si>
    <t>Глебова Анастасия</t>
  </si>
  <si>
    <t>Глушенкова Ольга</t>
  </si>
  <si>
    <t>Гончарова Анастасия</t>
  </si>
  <si>
    <t>Гончарова Кристина</t>
  </si>
  <si>
    <t>Горелова Анастасия</t>
  </si>
  <si>
    <t>Готовская Алиса</t>
  </si>
  <si>
    <t>Гюмюш Виктория</t>
  </si>
  <si>
    <t>Демина Елена</t>
  </si>
  <si>
    <t>Евдокимова Екатерина</t>
  </si>
  <si>
    <t>Егиазарян Лили</t>
  </si>
  <si>
    <t>Ергина Екатерина</t>
  </si>
  <si>
    <t>Ефимова Арина</t>
  </si>
  <si>
    <t>Ефимова Виктория</t>
  </si>
  <si>
    <t>Жабагинова София</t>
  </si>
  <si>
    <t>Жилинская Анастасия</t>
  </si>
  <si>
    <t>Зайнетдинова Виктория</t>
  </si>
  <si>
    <t>Иванилова Мария</t>
  </si>
  <si>
    <t>Иванова Алина</t>
  </si>
  <si>
    <t>Калачева Софья</t>
  </si>
  <si>
    <t>Капитонова Ксения</t>
  </si>
  <si>
    <t>Карпова Елизавета</t>
  </si>
  <si>
    <t>Качурина Мария</t>
  </si>
  <si>
    <t>Клюева Элина</t>
  </si>
  <si>
    <t>Ключникова София</t>
  </si>
  <si>
    <t>Колтович Елизавета</t>
  </si>
  <si>
    <t>Кондратьева Алла</t>
  </si>
  <si>
    <t>Кораблинова Анастасия</t>
  </si>
  <si>
    <t>Кострыгина Анастасия</t>
  </si>
  <si>
    <t>Кривкина Екатерина</t>
  </si>
  <si>
    <t>Кузнецов Игнатий</t>
  </si>
  <si>
    <t>Кутейников Роман</t>
  </si>
  <si>
    <t>Лавринова Вероника</t>
  </si>
  <si>
    <t>Лазарев Александр</t>
  </si>
  <si>
    <t>Лебедева Анастасия</t>
  </si>
  <si>
    <t>Левшина Екатерина</t>
  </si>
  <si>
    <t>Михеева Дарья</t>
  </si>
  <si>
    <t>Муравьева Надежда</t>
  </si>
  <si>
    <t>Муханова Мария</t>
  </si>
  <si>
    <t>Наумова Виктория</t>
  </si>
  <si>
    <t>Нестерова Мария</t>
  </si>
  <si>
    <t>Нэборока Анастасия</t>
  </si>
  <si>
    <t>Омельченко Каролина</t>
  </si>
  <si>
    <t>Петрова Елизавета</t>
  </si>
  <si>
    <t>Петросян Виктория</t>
  </si>
  <si>
    <t>Подгорнова Анастасия</t>
  </si>
  <si>
    <t>Подмошина Мария</t>
  </si>
  <si>
    <t>Половянова Софья</t>
  </si>
  <si>
    <t>Полуянова Алиса</t>
  </si>
  <si>
    <t>Полякова Ника</t>
  </si>
  <si>
    <t>Попова София</t>
  </si>
  <si>
    <t>Потапова Мария</t>
  </si>
  <si>
    <t>Родина Дарья</t>
  </si>
  <si>
    <t>Рудь Виктория</t>
  </si>
  <si>
    <t>Савельева Василиса</t>
  </si>
  <si>
    <t>Салий Мария</t>
  </si>
  <si>
    <t>Самойлина Милана</t>
  </si>
  <si>
    <t>Самотаева Вероника</t>
  </si>
  <si>
    <t>Санников Денис</t>
  </si>
  <si>
    <t>Семёнова Софья</t>
  </si>
  <si>
    <t>Серенок Алина</t>
  </si>
  <si>
    <t>Смоль Анна</t>
  </si>
  <si>
    <t>Ставцева Алиса</t>
  </si>
  <si>
    <t>Стефанович Ангелина</t>
  </si>
  <si>
    <t>Султанова Амина</t>
  </si>
  <si>
    <t>Татаурова Мария</t>
  </si>
  <si>
    <t>Телицын Илья</t>
  </si>
  <si>
    <t>Телицын Семён</t>
  </si>
  <si>
    <t>Тетюева Яна</t>
  </si>
  <si>
    <t>Ткаченко Ирина</t>
  </si>
  <si>
    <t>Трактин Елисей</t>
  </si>
  <si>
    <t>Трактина Таисия</t>
  </si>
  <si>
    <t>Ужакина Яна</t>
  </si>
  <si>
    <t>Ушмодина Ирина</t>
  </si>
  <si>
    <t>Федорова Алеся</t>
  </si>
  <si>
    <t>Франчук Арина</t>
  </si>
  <si>
    <t>Цубер Анна</t>
  </si>
  <si>
    <t>Чекмарев Никита</t>
  </si>
  <si>
    <t>Чекмарева Софья</t>
  </si>
  <si>
    <t>Чистухина Александра</t>
  </si>
  <si>
    <t>Чистухина Василиса</t>
  </si>
  <si>
    <t>Чугаев Максим</t>
  </si>
  <si>
    <t>Чугункова Кристина</t>
  </si>
  <si>
    <t>Шамбулина Мария</t>
  </si>
  <si>
    <t>Швецова Алиса</t>
  </si>
  <si>
    <t>Швецова Юлия</t>
  </si>
  <si>
    <t>Шестак Владимир</t>
  </si>
  <si>
    <t>Шестак Михаил</t>
  </si>
  <si>
    <t>Шульгач Вероника</t>
  </si>
  <si>
    <t>Шурупова Арина</t>
  </si>
  <si>
    <t>Щербакова Елизавета</t>
  </si>
  <si>
    <t>Щербакова Полина</t>
  </si>
  <si>
    <t>Бородинов Владислав, Сторогина Ольга, Соколков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</si>
</sst>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1" applyFont="1"/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164" fontId="0" fillId="0" borderId="1" xfId="0" applyNumberFormat="1" applyBorder="1" applyAlignment="1" applyProtection="1">
      <alignment horizontal="left" wrapText="1"/>
      <protection hidden="1"/>
    </xf>
    <xf numFmtId="164" fontId="0" fillId="0" borderId="1" xfId="0" applyNumberFormat="1" applyBorder="1" applyAlignment="1" applyProtection="1">
      <alignment horizontal="left"/>
      <protection hidden="1"/>
    </xf>
    <xf numFmtId="1" fontId="2" fillId="0" borderId="1" xfId="0" quotePrefix="1" applyNumberFormat="1" applyFont="1" applyBorder="1"/>
    <xf numFmtId="0" fontId="2" fillId="0" borderId="1" xfId="0" quotePrefix="1" applyFont="1" applyBorder="1"/>
    <xf numFmtId="17" fontId="2" fillId="0" borderId="1" xfId="0" quotePrefix="1" applyNumberFormat="1" applyFont="1" applyBorder="1"/>
    <xf numFmtId="0" fontId="3" fillId="0" borderId="5" xfId="0" applyFont="1" applyBorder="1" applyAlignment="1">
      <alignment horizontal="right"/>
    </xf>
    <xf numFmtId="0" fontId="3" fillId="0" borderId="2" xfId="0" applyFont="1" applyBorder="1"/>
    <xf numFmtId="0" fontId="2" fillId="0" borderId="2" xfId="0" applyFont="1" applyBorder="1" applyAlignment="1">
      <alignment textRotation="90"/>
    </xf>
    <xf numFmtId="0" fontId="2" fillId="0" borderId="7" xfId="0" applyFont="1" applyBorder="1"/>
    <xf numFmtId="0" fontId="2" fillId="0" borderId="0" xfId="0" applyFont="1" applyAlignment="1">
      <alignment horizontal="left"/>
    </xf>
    <xf numFmtId="0" fontId="1" fillId="0" borderId="0" xfId="1" applyAlignment="1">
      <alignment horizontal="left"/>
    </xf>
    <xf numFmtId="0" fontId="2" fillId="2" borderId="0" xfId="0" applyFont="1" applyFill="1"/>
    <xf numFmtId="0" fontId="5" fillId="3" borderId="1" xfId="0" applyFont="1" applyFill="1" applyBorder="1"/>
    <xf numFmtId="0" fontId="5" fillId="3" borderId="7" xfId="0" applyFont="1" applyFill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0" borderId="0" xfId="0" applyFont="1" applyBorder="1"/>
    <xf numFmtId="0" fontId="8" fillId="0" borderId="0" xfId="0" applyFont="1"/>
    <xf numFmtId="0" fontId="2" fillId="0" borderId="2" xfId="0" applyFont="1" applyFill="1" applyBorder="1" applyAlignment="1">
      <alignment textRotation="90"/>
    </xf>
    <xf numFmtId="0" fontId="2" fillId="0" borderId="6" xfId="0" applyFont="1" applyFill="1" applyBorder="1" applyAlignment="1">
      <alignment textRotation="90"/>
    </xf>
    <xf numFmtId="0" fontId="3" fillId="0" borderId="0" xfId="0" applyFont="1" applyAlignment="1">
      <alignment horizontal="right"/>
    </xf>
    <xf numFmtId="0" fontId="0" fillId="2" borderId="2" xfId="0" applyFill="1" applyBorder="1" applyAlignment="1" applyProtection="1">
      <alignment horizontal="right" textRotation="90"/>
      <protection hidden="1"/>
    </xf>
    <xf numFmtId="0" fontId="2" fillId="2" borderId="2" xfId="0" applyFont="1" applyFill="1" applyBorder="1" applyAlignment="1">
      <alignment textRotation="90"/>
    </xf>
    <xf numFmtId="0" fontId="9" fillId="0" borderId="4" xfId="0" applyFont="1" applyBorder="1"/>
    <xf numFmtId="0" fontId="9" fillId="0" borderId="1" xfId="0" applyFont="1" applyBorder="1"/>
    <xf numFmtId="0" fontId="9" fillId="3" borderId="1" xfId="0" applyFont="1" applyFill="1" applyBorder="1"/>
    <xf numFmtId="0" fontId="9" fillId="0" borderId="9" xfId="0" applyFont="1" applyBorder="1"/>
    <xf numFmtId="0" fontId="9" fillId="0" borderId="7" xfId="0" applyFont="1" applyBorder="1"/>
    <xf numFmtId="0" fontId="9" fillId="3" borderId="7" xfId="0" applyFont="1" applyFill="1" applyBorder="1"/>
    <xf numFmtId="0" fontId="2" fillId="0" borderId="10" xfId="0" applyFont="1" applyFill="1" applyBorder="1" applyAlignment="1">
      <alignment textRotation="90"/>
    </xf>
    <xf numFmtId="14" fontId="9" fillId="0" borderId="1" xfId="0" applyNumberFormat="1" applyFont="1" applyBorder="1"/>
    <xf numFmtId="0" fontId="2" fillId="0" borderId="5" xfId="0" applyFont="1" applyFill="1" applyBorder="1" applyAlignment="1">
      <alignment textRotation="90"/>
    </xf>
    <xf numFmtId="0" fontId="2" fillId="0" borderId="9" xfId="0" applyFont="1" applyBorder="1"/>
    <xf numFmtId="0" fontId="2" fillId="0" borderId="7" xfId="0" applyFont="1" applyBorder="1" applyAlignment="1">
      <alignment horizontal="right"/>
    </xf>
    <xf numFmtId="0" fontId="0" fillId="0" borderId="7" xfId="0" applyBorder="1"/>
    <xf numFmtId="1" fontId="2" fillId="0" borderId="7" xfId="0" quotePrefix="1" applyNumberFormat="1" applyFont="1" applyBorder="1"/>
    <xf numFmtId="0" fontId="2" fillId="0" borderId="7" xfId="0" quotePrefix="1" applyFont="1" applyBorder="1"/>
    <xf numFmtId="0" fontId="9" fillId="0" borderId="3" xfId="0" applyFont="1" applyBorder="1"/>
    <xf numFmtId="0" fontId="9" fillId="0" borderId="6" xfId="0" applyFont="1" applyBorder="1"/>
    <xf numFmtId="0" fontId="9" fillId="0" borderId="8" xfId="0" applyFont="1" applyBorder="1"/>
    <xf numFmtId="0" fontId="9" fillId="3" borderId="2" xfId="0" applyFont="1" applyFill="1" applyBorder="1"/>
    <xf numFmtId="0" fontId="2" fillId="4" borderId="2" xfId="0" applyFont="1" applyFill="1" applyBorder="1" applyAlignment="1">
      <alignment textRotation="90"/>
    </xf>
    <xf numFmtId="0" fontId="2" fillId="4" borderId="3" xfId="0" applyFont="1" applyFill="1" applyBorder="1"/>
    <xf numFmtId="0" fontId="9" fillId="4" borderId="3" xfId="0" applyFont="1" applyFill="1" applyBorder="1"/>
    <xf numFmtId="0" fontId="9" fillId="4" borderId="1" xfId="0" applyFont="1" applyFill="1" applyBorder="1"/>
    <xf numFmtId="0" fontId="2" fillId="4" borderId="1" xfId="0" applyFont="1" applyFill="1" applyBorder="1"/>
    <xf numFmtId="0" fontId="9" fillId="4" borderId="7" xfId="0" applyFont="1" applyFill="1" applyBorder="1"/>
    <xf numFmtId="0" fontId="2" fillId="4" borderId="7" xfId="0" applyFont="1" applyFill="1" applyBorder="1"/>
    <xf numFmtId="17" fontId="2" fillId="0" borderId="7" xfId="0" quotePrefix="1" applyNumberFormat="1" applyFont="1" applyBorder="1"/>
    <xf numFmtId="0" fontId="9" fillId="4" borderId="6" xfId="0" applyFont="1" applyFill="1" applyBorder="1"/>
    <xf numFmtId="164" fontId="9" fillId="3" borderId="1" xfId="0" applyNumberFormat="1" applyFont="1" applyFill="1" applyBorder="1"/>
    <xf numFmtId="164" fontId="7" fillId="0" borderId="0" xfId="0" applyNumberFormat="1" applyFont="1" applyAlignment="1">
      <alignment horizontal="center"/>
    </xf>
    <xf numFmtId="164" fontId="0" fillId="0" borderId="7" xfId="0" applyNumberFormat="1" applyBorder="1" applyAlignment="1" applyProtection="1">
      <alignment horizontal="left" wrapText="1"/>
      <protection hidden="1"/>
    </xf>
    <xf numFmtId="164" fontId="0" fillId="0" borderId="7" xfId="0" applyNumberFormat="1" applyBorder="1" applyAlignment="1" applyProtection="1">
      <alignment horizontal="left"/>
      <protection hidden="1"/>
    </xf>
    <xf numFmtId="0" fontId="2" fillId="5" borderId="11" xfId="0" applyFont="1" applyFill="1" applyBorder="1"/>
    <xf numFmtId="0" fontId="2" fillId="6" borderId="0" xfId="0" applyFont="1" applyFill="1"/>
  </cellXfs>
  <cellStyles count="2">
    <cellStyle name="Гиперссылка" xfId="1" builtinId="8"/>
    <cellStyle name="Обычный" xfId="0" builtinId="0"/>
  </cellStyles>
  <dxfs count="2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z val="12"/>
      </font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0" formatCode="General"/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8:DR522" totalsRowShown="0" headerRowDxfId="260" dataDxfId="258" headerRowBorderDxfId="259" tableBorderDxfId="257" totalsRowBorderDxfId="256">
  <sortState ref="A9:DR522">
    <sortCondition ref="C8:C522"/>
  </sortState>
  <tableColumns count="122">
    <tableColumn id="1" name="№" dataDxfId="255"/>
    <tableColumn id="2" name="Фамилия Имя Солиста или Пары" dataDxfId="254"/>
    <tableColumn id="4" name="Клуб" dataDxfId="253"/>
    <tableColumn id="6" name="Руководители" dataDxfId="252"/>
    <tableColumn id="7" name="Dancepride Trophy J 7 лет и мл. СОЛО  " dataDxfId="251"/>
    <tableColumn id="8" name="Dancepride Trophy Q 7 лет и мл. СОЛО  " dataDxfId="250"/>
    <tableColumn id="9" name="Dancepride Trophy W+CH+PL 7 лет и мл. СОЛО  " dataDxfId="249"/>
    <tableColumn id="10" name="Зачет на N 7 и мл. Соло W" dataDxfId="248"/>
    <tableColumn id="11" name="Зачет на N 7 и мл. Соло Q" dataDxfId="247"/>
    <tableColumn id="12" name="Зачет на N 7 и мл. Соло CH" dataDxfId="246"/>
    <tableColumn id="13" name="Зачет на N 7 и мл. Соло J" dataDxfId="245"/>
    <tableColumn id="14" name="Зачет ШБТ 7 и мл. ПАРЫ W" dataDxfId="244"/>
    <tableColumn id="16" name="Зачет ШБТ 7 и мл. ПАРЫ CH" dataDxfId="243"/>
    <tableColumn id="17" name="Зачет ШБТ 7 и мл. ПАРЫ PL" dataDxfId="242"/>
    <tableColumn id="18" name="Зачет ШБТ 7 и мл. Соло W" dataDxfId="241"/>
    <tableColumn id="19" name="Зачет ШБТ 7 и мл. Соло CH" dataDxfId="240"/>
    <tableColumn id="20" name="Зачет ШБТ 7 и мл. Соло PL" dataDxfId="239"/>
    <tableColumn id="21" name="Классификация N 7 лет и мл. СОЛО  " dataDxfId="238"/>
    <tableColumn id="22" name="5 лет и мл.  Кубок Ча-Ча-Ча СОЛО" dataDxfId="237"/>
    <tableColumn id="23" name="7 лет и мл.  Кубок Ча-Ча-Ча ПАРЫ" dataDxfId="236"/>
    <tableColumn id="24" name="7 лет и мл.  Кубок Ча-Ча-Ча СОЛО" dataDxfId="235"/>
    <tableColumn id="25" name="7 лет и мл.  Кубок Джайва СОЛО" dataDxfId="234"/>
    <tableColumn id="26" name="5 лет и мл.  Кубок Польки СОЛО" dataDxfId="233"/>
    <tableColumn id="27" name="7 лет и мл.  Кубок Польки ПАРЫ" dataDxfId="232"/>
    <tableColumn id="28" name="7 лет и мл.  Кубок Польки СОЛО" dataDxfId="231"/>
    <tableColumn id="29" name="7 лет и мл.  Кубок Квикстепа СОЛО" dataDxfId="230"/>
    <tableColumn id="30" name="5 лет и мл.  Кубок Вальса СОЛО" dataDxfId="229"/>
    <tableColumn id="31" name="7 лет и мл.  Кубок Вальса ПАРЫ" dataDxfId="228"/>
    <tableColumn id="32" name="7 лет и мл.  Кубок Вальса СОЛО" dataDxfId="227"/>
    <tableColumn id="33" name="Dancepride Trophy CH 9 лет и мл. СОЛО  " dataDxfId="226"/>
    <tableColumn id="34" name="Dancepride Trophy CH+J 9 лет и мл. ПАРЫ  " dataDxfId="225"/>
    <tableColumn id="35" name="Dancepride Trophy CH+J 9 лет и мл. СОЛО  " dataDxfId="224"/>
    <tableColumn id="36" name="Dancepride Trophy HH 9 лет и мл. СОЛО  " dataDxfId="223"/>
    <tableColumn id="37" name="Dancepride Trophy W 9 лет и мл. СОЛО  " dataDxfId="222"/>
    <tableColumn id="38" name="Dancepride Trophy W+CH+PL 9 лет и мл. СОЛО  " dataDxfId="221"/>
    <tableColumn id="39" name="Dancepride Trophy W+Q 9 лет и мл. ПАРЫ  " dataDxfId="220"/>
    <tableColumn id="40" name="Dancepride Trophy W+Q 9 лет и мл. СОЛО  " dataDxfId="219"/>
    <tableColumn id="41" name="Зачет на E 9 и мл. Соло T" dataDxfId="218"/>
    <tableColumn id="42" name="Зачет на E 9 и мл. Соло R" dataDxfId="217"/>
    <tableColumn id="43" name="Зачет на N 9 и мл. ПАРЫ W" dataDxfId="216"/>
    <tableColumn id="44" name="Зачет на N 9 и мл. ПАРЫ Q" dataDxfId="215"/>
    <tableColumn id="45" name="Зачет на N 9 и мл. ПАРЫ CH" dataDxfId="214"/>
    <tableColumn id="46" name="Зачет на N 9 и мл. ПАРЫ J" dataDxfId="213"/>
    <tableColumn id="47" name="Зачет на N 9 и мл. Соло W" dataDxfId="212"/>
    <tableColumn id="48" name="Зачет на N 9 и мл. Соло Q" dataDxfId="211"/>
    <tableColumn id="49" name="Зачет на N 9 и мл. Соло CH" dataDxfId="210"/>
    <tableColumn id="50" name="Зачет на N 9 и мл. Соло J" dataDxfId="209"/>
    <tableColumn id="51" name="Зачет ШБТ 9 и мл. ПАРЫ W" dataDxfId="208"/>
    <tableColumn id="52" name="Зачет ШБТ 9 и мл. ПАРЫ CH" dataDxfId="207"/>
    <tableColumn id="53" name="Зачет ШБТ 9 и мл. ПАРЫ PL" dataDxfId="206"/>
    <tableColumn id="54" name="Зачет ШБТ 9 и мл. Соло W" dataDxfId="205"/>
    <tableColumn id="55" name="Зачет ШБТ 9 и мл. Соло CH" dataDxfId="204"/>
    <tableColumn id="56" name="Зачет ШБТ 9 и мл. Соло J" dataDxfId="203"/>
    <tableColumn id="57" name="Классификация E 9 лет и мл. ПАРЫ  " dataDxfId="202"/>
    <tableColumn id="58" name="Классификация E 9 лет и мл. СОЛО  " dataDxfId="201"/>
    <tableColumn id="59" name="Классификация N 9 лет и мл. ПАРЫ  " dataDxfId="200"/>
    <tableColumn id="60" name="Классификация N 9 лет и мл. СОЛО  " dataDxfId="199"/>
    <tableColumn id="61" name="9 лет и мл.  Кубок Ча-Ча-Ча ПАРЫ" dataDxfId="198"/>
    <tableColumn id="62" name="9 лет и мл.  Кубок Ча-Ча-Ча СОЛО" dataDxfId="197"/>
    <tableColumn id="63" name="9 лет и мл.  Кубок Джайва ПАРЫ" dataDxfId="196"/>
    <tableColumn id="64" name="9 лет и мл.  Кубок Джайва СОЛО" dataDxfId="195"/>
    <tableColumn id="65" name="9 лет и мл.  Кубок Польки ПАРЫ" dataDxfId="194"/>
    <tableColumn id="66" name="9 лет и мл.  Кубок Польки СОЛО" dataDxfId="193"/>
    <tableColumn id="67" name="9 лет и мл.  Кубок Квикстепа ПАРЫ" dataDxfId="192"/>
    <tableColumn id="68" name="9 лет и мл.  Кубок Квикстепа СОЛО" dataDxfId="191"/>
    <tableColumn id="69" name="9 лет и мл.  Кубок Румбы СОЛО" dataDxfId="190"/>
    <tableColumn id="70" name="9 лет и мл.  Кубок Самбы СОЛО" dataDxfId="189"/>
    <tableColumn id="71" name="9 лет и мл.  Кубок Танго СОЛО" dataDxfId="188"/>
    <tableColumn id="72" name="9 лет и мл.  Кубок Венского Вальса СОЛО" dataDxfId="187"/>
    <tableColumn id="73" name="9 лет и мл.  Кубок Вальса ПАРЫ" dataDxfId="186"/>
    <tableColumn id="74" name="9 лет и мл.  Кубок Вальса СОЛО" dataDxfId="185"/>
    <tableColumn id="75" name="Dancepride Trophy CH+J 11 лет и мл. ПАРЫ  " dataDxfId="184"/>
    <tableColumn id="76" name="Dancepride Trophy CH+J 11 лет и мл. СОЛО  " dataDxfId="183"/>
    <tableColumn id="77" name="Dancepride Trophy Cha 10 лет и ст. ПАРЫ  " dataDxfId="182"/>
    <tableColumn id="78" name="Dancepride Trophy HH 10 и ст. СОЛО  " dataDxfId="181"/>
    <tableColumn id="79" name="Dancepride Trophy J 10 лет и ст. ПАРЫ  " dataDxfId="180"/>
    <tableColumn id="80" name="Dancepride Trophy Q 10 лет и ст. ПАРЫ  " dataDxfId="179"/>
    <tableColumn id="81" name="Dancepride Trophy R 10 лет и ст. ПАРЫ  " dataDxfId="178"/>
    <tableColumn id="82" name="Dancepride Trophy T 10 лет и ст. ПАРЫ  " dataDxfId="177"/>
    <tableColumn id="83" name="Dancepride Trophy W 10 лет и ст. ПАРЫ  " dataDxfId="176"/>
    <tableColumn id="84" name="Dancepride Trophy W+Q 11 лет и мл. ПАРЫ  " dataDxfId="175"/>
    <tableColumn id="85" name="Dancepride Trophy W+Q 11 лет и мл. СОЛО  " dataDxfId="174"/>
    <tableColumn id="86" name="Solo LA CH+R+J 10 лет и ст.  " dataDxfId="173"/>
    <tableColumn id="87" name="Зачет на N 10 и ст. ПАРЫ W" dataDxfId="172"/>
    <tableColumn id="88" name="Зачет на N 10 и ст. ПАРЫ Q" dataDxfId="171"/>
    <tableColumn id="89" name="Зачет на N 10 и ст. ПАРЫ CH" dataDxfId="170"/>
    <tableColumn id="90" name="Зачет на N 10 и ст. ПАРЫ J" dataDxfId="169"/>
    <tableColumn id="91" name="Зачет на N 10 и ст. Соло W" dataDxfId="168"/>
    <tableColumn id="92" name="Зачет на N 10 и ст. Соло Q" dataDxfId="167"/>
    <tableColumn id="93" name="Зачет на N 10 и ст. Соло CH" dataDxfId="166"/>
    <tableColumn id="94" name="Зачет на N 10 и ст. Соло J" dataDxfId="165"/>
    <tableColumn id="95" name="Зачет ШБТ 10 и ст. Соло W" dataDxfId="164"/>
    <tableColumn id="96" name="Зачет ШБТ 10 и ст. Соло CH" dataDxfId="163"/>
    <tableColumn id="97" name="Зачет ШБТ 10 и ст. Соло PL" dataDxfId="162"/>
    <tableColumn id="98" name="Классификация E 11 лет и мл. ПАРЫ  " dataDxfId="161"/>
    <tableColumn id="99" name="Классификация E 11 лет и мл. СОЛО  " dataDxfId="160"/>
    <tableColumn id="100" name="Классификация E 12 лет и ст. ПАРЫ  " dataDxfId="159"/>
    <tableColumn id="101" name="Классификация E 12 лет и ст. СОЛО  " dataDxfId="158"/>
    <tableColumn id="102" name="Классификация N 11 лет и мл. ПАРЫ  " dataDxfId="157"/>
    <tableColumn id="103" name="Классификация N 11 лет и мл. СОЛО  " dataDxfId="156"/>
    <tableColumn id="104" name="Классификация N 12 лет и ст. ПАРЫ  " dataDxfId="155"/>
    <tableColumn id="105" name="Классификация N 12 лет и ст. СОЛО  " dataDxfId="154"/>
    <tableColumn id="106" name="10 лет и ст.  Кубок Ча-Ча-Ча ПАРЫ" dataDxfId="153"/>
    <tableColumn id="107" name="10 лет и ст.  Кубок Ча-Ча-Ча СОЛО" dataDxfId="152"/>
    <tableColumn id="108" name="10 лет и ст.  Кубок Фокстрота ПАРЫ" dataDxfId="151"/>
    <tableColumn id="109" name="10 лет и ст.  Кубок Фокстрота СОЛО" dataDxfId="150"/>
    <tableColumn id="110" name="10 лет и ст.  Кубок Джайва СОЛО" dataDxfId="149"/>
    <tableColumn id="111" name="10 лет и ст.  Кубок Пасодобля ПАРЫ" dataDxfId="148"/>
    <tableColumn id="112" name="10 лет и ст.  Кубок Пасодобля СОЛО" dataDxfId="147"/>
    <tableColumn id="113" name="10 лет и ст.  Кубок Квикстепа СОЛО" dataDxfId="146"/>
    <tableColumn id="114" name="10 лет и ст.  Кубок Румбы ПАРЫ" dataDxfId="145"/>
    <tableColumn id="115" name="10 лет и ст.  Кубок Румбы СОЛО" dataDxfId="144"/>
    <tableColumn id="116" name="10 лет и ст.  Кубок Самбы ПАРЫ" dataDxfId="143"/>
    <tableColumn id="124" name="10 лет и ст.  Кубок Самбы СОЛО" dataDxfId="142"/>
    <tableColumn id="125" name="10 лет и ст.  Кубок Танго СОЛО" dataDxfId="141"/>
    <tableColumn id="126" name="10 лет и ст.  Кубок Венского Вальса ПАРЫ" dataDxfId="140"/>
    <tableColumn id="127" name="10 лет и ст.  Кубок Венского Вальса СОЛО" dataDxfId="139"/>
    <tableColumn id="5" name="10 лет и ст.  Кубок Вальса ПАРЫ" dataDxfId="138"/>
    <tableColumn id="15" name="10 лет и ст.  Кубок Вальса СОЛО" dataDxfId="137"/>
    <tableColumn id="128" name="Столбец4" dataDxfId="136"/>
    <tableColumn id="117" name="РЕГ НТЛ" dataDxfId="135"/>
    <tableColumn id="118" name="РЕЙТ Q" dataDxfId="134">
      <calculatedColumnFormula>PRODUCT(Таблица1[[#This Row],[Столбец4]:[РЕГ НТЛ]])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242" displayName="Таблица242" ref="A1:F13" totalsRowShown="0">
  <autoFilter ref="A1:F13"/>
  <sortState ref="A2:F13">
    <sortCondition ref="A1:A13"/>
  </sortState>
  <tableColumns count="6">
    <tableColumn id="1" name="Клубы"/>
    <tableColumn id="2" name="Руководители"/>
    <tableColumn id="3" name="N" dataDxfId="133"/>
    <tableColumn id="4" name="R" dataDxfId="132"/>
    <tableColumn id="5" name="Q" dataDxfId="131"/>
    <tableColumn id="6" name="S" dataDxfId="13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2423" displayName="Таблица2423" ref="A2:F13" totalsRowShown="0">
  <autoFilter ref="A2:F13"/>
  <sortState ref="A3:F13">
    <sortCondition descending="1" ref="F2:F13"/>
  </sortState>
  <tableColumns count="6">
    <tableColumn id="7" name="Клубы" dataDxfId="129"/>
    <tableColumn id="1" name="Руководители"/>
    <tableColumn id="2" name="N" dataDxfId="128"/>
    <tableColumn id="3" name="R" dataDxfId="127">
      <calculatedColumnFormula>PRODUCT(Таблица2423[[#This Row],[N]],100,1/77)</calculatedColumnFormula>
    </tableColumn>
    <tableColumn id="4" name="Q" dataDxfId="126"/>
    <tableColumn id="5" name="S" dataDxfId="125">
      <calculatedColumnFormula>SUM(Таблица2423[[#This Row],[N]:[Q]])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15" displayName="Таблица15" ref="A8:DP522" totalsRowShown="0" headerRowDxfId="124" dataDxfId="122" headerRowBorderDxfId="123" tableBorderDxfId="121" totalsRowBorderDxfId="120">
  <autoFilter ref="A8:DP522">
    <filterColumn colId="2">
      <filters>
        <filter val="Шедевр"/>
      </filters>
    </filterColumn>
  </autoFilter>
  <sortState ref="A9:DR522">
    <sortCondition ref="DO8:DO522"/>
  </sortState>
  <tableColumns count="120">
    <tableColumn id="1" name="№" dataDxfId="119"/>
    <tableColumn id="2" name="Фамилия Имя Солиста или Пары" dataDxfId="118"/>
    <tableColumn id="4" name="Клуб" dataDxfId="117"/>
    <tableColumn id="6" name="Руководители" dataDxfId="116"/>
    <tableColumn id="7" name="Dancepride Trophy J 7 лет и мл. СОЛО  " dataDxfId="115"/>
    <tableColumn id="8" name="Dancepride Trophy Q 7 лет и мл. СОЛО  " dataDxfId="114"/>
    <tableColumn id="9" name="Dancepride Trophy W+CH+PL 7 лет и мл. СОЛО  " dataDxfId="113"/>
    <tableColumn id="10" name="Зачет на N 7 и мл. Соло W" dataDxfId="112"/>
    <tableColumn id="11" name="Зачет на N 7 и мл. Соло Q" dataDxfId="111"/>
    <tableColumn id="12" name="Зачет на N 7 и мл. Соло CH" dataDxfId="110"/>
    <tableColumn id="13" name="Зачет на N 7 и мл. Соло J" dataDxfId="109"/>
    <tableColumn id="14" name="Зачет ШБТ 7 и мл. ПАРЫ W" dataDxfId="108"/>
    <tableColumn id="16" name="Зачет ШБТ 7 и мл. ПАРЫ CH" dataDxfId="107"/>
    <tableColumn id="17" name="Зачет ШБТ 7 и мл. ПАРЫ PL" dataDxfId="106"/>
    <tableColumn id="18" name="Зачет ШБТ 7 и мл. Соло W" dataDxfId="105"/>
    <tableColumn id="19" name="Зачет ШБТ 7 и мл. Соло CH" dataDxfId="104"/>
    <tableColumn id="20" name="Зачет ШБТ 7 и мл. Соло PL" dataDxfId="103"/>
    <tableColumn id="21" name="Классификация N 7 лет и мл. СОЛО  " dataDxfId="102"/>
    <tableColumn id="22" name="5 лет и мл.  Кубок Ча-Ча-Ча СОЛО" dataDxfId="101"/>
    <tableColumn id="23" name="7 лет и мл.  Кубок Ча-Ча-Ча ПАРЫ" dataDxfId="100"/>
    <tableColumn id="24" name="7 лет и мл.  Кубок Ча-Ча-Ча СОЛО" dataDxfId="99"/>
    <tableColumn id="25" name="7 лет и мл.  Кубок Джайва СОЛО" dataDxfId="98"/>
    <tableColumn id="26" name="5 лет и мл.  Кубок Польки СОЛО" dataDxfId="97"/>
    <tableColumn id="27" name="7 лет и мл.  Кубок Польки ПАРЫ" dataDxfId="96"/>
    <tableColumn id="28" name="7 лет и мл.  Кубок Польки СОЛО" dataDxfId="95"/>
    <tableColumn id="29" name="7 лет и мл.  Кубок Квикстепа СОЛО" dataDxfId="94"/>
    <tableColumn id="30" name="5 лет и мл.  Кубок Вальса СОЛО" dataDxfId="93"/>
    <tableColumn id="31" name="7 лет и мл.  Кубок Вальса ПАРЫ" dataDxfId="92"/>
    <tableColumn id="32" name="7 лет и мл.  Кубок Вальса СОЛО" dataDxfId="91"/>
    <tableColumn id="33" name="Dancepride Trophy CH 9 лет и мл. СОЛО  " dataDxfId="90"/>
    <tableColumn id="34" name="Dancepride Trophy CH+J 9 лет и мл. ПАРЫ  " dataDxfId="89"/>
    <tableColumn id="35" name="Dancepride Trophy CH+J 9 лет и мл. СОЛО  " dataDxfId="88"/>
    <tableColumn id="36" name="Dancepride Trophy HH 9 лет и мл. СОЛО  " dataDxfId="87"/>
    <tableColumn id="37" name="Dancepride Trophy W 9 лет и мл. СОЛО  " dataDxfId="86"/>
    <tableColumn id="38" name="Dancepride Trophy W+CH+PL 9 лет и мл. СОЛО  " dataDxfId="85"/>
    <tableColumn id="39" name="Dancepride Trophy W+Q 9 лет и мл. ПАРЫ  " dataDxfId="84"/>
    <tableColumn id="40" name="Dancepride Trophy W+Q 9 лет и мл. СОЛО  " dataDxfId="83"/>
    <tableColumn id="41" name="Зачет на E 9 и мл. Соло T" dataDxfId="82"/>
    <tableColumn id="42" name="Зачет на E 9 и мл. Соло R" dataDxfId="81"/>
    <tableColumn id="43" name="Зачет на N 9 и мл. ПАРЫ W" dataDxfId="80"/>
    <tableColumn id="44" name="Зачет на N 9 и мл. ПАРЫ Q" dataDxfId="79"/>
    <tableColumn id="45" name="Зачет на N 9 и мл. ПАРЫ CH" dataDxfId="78"/>
    <tableColumn id="46" name="Зачет на N 9 и мл. ПАРЫ J" dataDxfId="77"/>
    <tableColumn id="47" name="Зачет на N 9 и мл. Соло W" dataDxfId="76"/>
    <tableColumn id="48" name="Зачет на N 9 и мл. Соло Q" dataDxfId="75"/>
    <tableColumn id="49" name="Зачет на N 9 и мл. Соло CH" dataDxfId="74"/>
    <tableColumn id="50" name="Зачет на N 9 и мл. Соло J" dataDxfId="73"/>
    <tableColumn id="51" name="Зачет ШБТ 9 и мл. ПАРЫ W" dataDxfId="72"/>
    <tableColumn id="52" name="Зачет ШБТ 9 и мл. ПАРЫ CH" dataDxfId="71"/>
    <tableColumn id="53" name="Зачет ШБТ 9 и мл. ПАРЫ PL" dataDxfId="70"/>
    <tableColumn id="54" name="Зачет ШБТ 9 и мл. Соло W" dataDxfId="69"/>
    <tableColumn id="55" name="Зачет ШБТ 9 и мл. Соло CH" dataDxfId="68"/>
    <tableColumn id="56" name="Зачет ШБТ 9 и мл. Соло J" dataDxfId="67"/>
    <tableColumn id="57" name="Классификация E 9 лет и мл. ПАРЫ  " dataDxfId="66"/>
    <tableColumn id="58" name="Классификация E 9 лет и мл. СОЛО  " dataDxfId="65"/>
    <tableColumn id="59" name="Классификация N 9 лет и мл. ПАРЫ  " dataDxfId="64"/>
    <tableColumn id="60" name="Классификация N 9 лет и мл. СОЛО  " dataDxfId="63"/>
    <tableColumn id="61" name="9 лет и мл.  Кубок Ча-Ча-Ча ПАРЫ" dataDxfId="62"/>
    <tableColumn id="62" name="9 лет и мл.  Кубок Ча-Ча-Ча СОЛО" dataDxfId="61"/>
    <tableColumn id="63" name="9 лет и мл.  Кубок Джайва ПАРЫ" dataDxfId="60"/>
    <tableColumn id="64" name="9 лет и мл.  Кубок Джайва СОЛО" dataDxfId="59"/>
    <tableColumn id="65" name="9 лет и мл.  Кубок Польки ПАРЫ" dataDxfId="58"/>
    <tableColumn id="66" name="9 лет и мл.  Кубок Польки СОЛО" dataDxfId="57"/>
    <tableColumn id="67" name="9 лет и мл.  Кубок Квикстепа ПАРЫ" dataDxfId="56"/>
    <tableColumn id="68" name="9 лет и мл.  Кубок Квикстепа СОЛО" dataDxfId="55"/>
    <tableColumn id="69" name="9 лет и мл.  Кубок Румбы СОЛО" dataDxfId="54"/>
    <tableColumn id="70" name="9 лет и мл.  Кубок Самбы СОЛО" dataDxfId="53"/>
    <tableColumn id="71" name="9 лет и мл.  Кубок Танго СОЛО" dataDxfId="52"/>
    <tableColumn id="72" name="9 лет и мл.  Кубок Венского Вальса СОЛО" dataDxfId="51"/>
    <tableColumn id="73" name="9 лет и мл.  Кубок Вальса ПАРЫ" dataDxfId="50"/>
    <tableColumn id="74" name="9 лет и мл.  Кубок Вальса СОЛО" dataDxfId="49"/>
    <tableColumn id="75" name="Dancepride Trophy CH+J 11 лет и мл. ПАРЫ  " dataDxfId="48"/>
    <tableColumn id="76" name="Dancepride Trophy CH+J 11 лет и мл. СОЛО  " dataDxfId="47"/>
    <tableColumn id="77" name="Dancepride Trophy Cha 10 лет и ст. ПАРЫ  " dataDxfId="46"/>
    <tableColumn id="78" name="Dancepride Trophy HH 10 и ст. СОЛО  " dataDxfId="45"/>
    <tableColumn id="79" name="Dancepride Trophy J 10 лет и ст. ПАРЫ  " dataDxfId="44"/>
    <tableColumn id="80" name="Dancepride Trophy Q 10 лет и ст. ПАРЫ  " dataDxfId="43"/>
    <tableColumn id="81" name="Dancepride Trophy R 10 лет и ст. ПАРЫ  " dataDxfId="42"/>
    <tableColumn id="82" name="Dancepride Trophy T 10 лет и ст. ПАРЫ  " dataDxfId="41"/>
    <tableColumn id="83" name="Dancepride Trophy W 10 лет и ст. ПАРЫ  " dataDxfId="40"/>
    <tableColumn id="84" name="Dancepride Trophy W+Q 11 лет и мл. ПАРЫ  " dataDxfId="39"/>
    <tableColumn id="85" name="Dancepride Trophy W+Q 11 лет и мл. СОЛО  " dataDxfId="38"/>
    <tableColumn id="86" name="Solo LA CH+R+J 10 лет и ст.  " dataDxfId="37"/>
    <tableColumn id="87" name="Зачет на N 10 и ст. ПАРЫ W" dataDxfId="36"/>
    <tableColumn id="88" name="Зачет на N 10 и ст. ПАРЫ Q" dataDxfId="35"/>
    <tableColumn id="89" name="Зачет на N 10 и ст. ПАРЫ CH" dataDxfId="34"/>
    <tableColumn id="90" name="Зачет на N 10 и ст. ПАРЫ J" dataDxfId="33"/>
    <tableColumn id="91" name="Зачет на N 10 и ст. Соло W" dataDxfId="32"/>
    <tableColumn id="92" name="Зачет на N 10 и ст. Соло Q" dataDxfId="31"/>
    <tableColumn id="93" name="Зачет на N 10 и ст. Соло CH" dataDxfId="30"/>
    <tableColumn id="94" name="Зачет на N 10 и ст. Соло J" dataDxfId="29"/>
    <tableColumn id="95" name="Зачет ШБТ 10 и ст. Соло W" dataDxfId="28"/>
    <tableColumn id="96" name="Зачет ШБТ 10 и ст. Соло CH" dataDxfId="27"/>
    <tableColumn id="97" name="Зачет ШБТ 10 и ст. Соло PL" dataDxfId="26"/>
    <tableColumn id="98" name="Классификация E 11 лет и мл. ПАРЫ  " dataDxfId="25"/>
    <tableColumn id="99" name="Классификация E 11 лет и мл. СОЛО  " dataDxfId="24"/>
    <tableColumn id="100" name="Классификация E 12 лет и ст. ПАРЫ  " dataDxfId="23"/>
    <tableColumn id="101" name="Классификация E 12 лет и ст. СОЛО  " dataDxfId="22"/>
    <tableColumn id="102" name="Классификация N 11 лет и мл. ПАРЫ  " dataDxfId="21"/>
    <tableColumn id="103" name="Классификация N 11 лет и мл. СОЛО  " dataDxfId="20"/>
    <tableColumn id="104" name="Классификация N 12 лет и ст. ПАРЫ  " dataDxfId="19"/>
    <tableColumn id="105" name="Классификация N 12 лет и ст. СОЛО  " dataDxfId="18"/>
    <tableColumn id="106" name="10 лет и ст.  Кубок Ча-Ча-Ча ПАРЫ" dataDxfId="17"/>
    <tableColumn id="107" name="10 лет и ст.  Кубок Ча-Ча-Ча СОЛО" dataDxfId="16"/>
    <tableColumn id="108" name="10 лет и ст.  Кубок Фокстрота ПАРЫ" dataDxfId="15"/>
    <tableColumn id="109" name="10 лет и ст.  Кубок Фокстрота СОЛО" dataDxfId="14"/>
    <tableColumn id="110" name="10 лет и ст.  Кубок Джайва СОЛО" dataDxfId="13"/>
    <tableColumn id="111" name="10 лет и ст.  Кубок Пасодобля ПАРЫ" dataDxfId="12"/>
    <tableColumn id="112" name="10 лет и ст.  Кубок Пасодобля СОЛО" dataDxfId="11"/>
    <tableColumn id="113" name="10 лет и ст.  Кубок Квикстепа СОЛО" dataDxfId="10"/>
    <tableColumn id="114" name="10 лет и ст.  Кубок Румбы ПАРЫ" dataDxfId="9"/>
    <tableColumn id="115" name="10 лет и ст.  Кубок Румбы СОЛО" dataDxfId="8"/>
    <tableColumn id="116" name="10 лет и ст.  Кубок Самбы ПАРЫ" dataDxfId="7"/>
    <tableColumn id="124" name="10 лет и ст.  Кубок Самбы СОЛО" dataDxfId="6"/>
    <tableColumn id="125" name="10 лет и ст.  Кубок Танго СОЛО" dataDxfId="5"/>
    <tableColumn id="126" name="10 лет и ст.  Кубок Венского Вальса ПАРЫ" dataDxfId="4"/>
    <tableColumn id="127" name="10 лет и ст.  Кубок Венского Вальса СОЛО" dataDxfId="3"/>
    <tableColumn id="5" name="10 лет и ст.  Кубок Вальса ПАРЫ" dataDxfId="2"/>
    <tableColumn id="15" name="10 лет и ст.  Кубок Вальса СОЛО" dataDxfId="1"/>
    <tableColumn id="128" name="РЕЙТ Q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dykov@dancepride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ydykov@dancepride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522"/>
  <sheetViews>
    <sheetView tabSelected="1" topLeftCell="A8" zoomScale="130" zoomScaleNormal="130" workbookViewId="0">
      <selection activeCell="D15" sqref="D15"/>
    </sheetView>
  </sheetViews>
  <sheetFormatPr defaultRowHeight="15" x14ac:dyDescent="0.25"/>
  <cols>
    <col min="1" max="1" width="7.140625" style="3" customWidth="1"/>
    <col min="2" max="2" width="40.85546875" style="3" customWidth="1"/>
    <col min="3" max="3" width="23.42578125" style="3" customWidth="1"/>
    <col min="4" max="4" width="18.42578125" style="3" customWidth="1"/>
    <col min="5" max="134" width="3.7109375" style="3" customWidth="1"/>
    <col min="135" max="138" width="4.5703125" style="3" customWidth="1"/>
    <col min="139" max="139" width="2.28515625" style="3" customWidth="1"/>
    <col min="140" max="156" width="5" style="3" customWidth="1"/>
    <col min="157" max="16384" width="9.140625" style="3"/>
  </cols>
  <sheetData>
    <row r="1" spans="1:122" x14ac:dyDescent="0.25">
      <c r="A1" s="4" t="s">
        <v>10</v>
      </c>
      <c r="E1" s="22"/>
      <c r="F1" s="3" t="s">
        <v>96</v>
      </c>
    </row>
    <row r="2" spans="1:122" x14ac:dyDescent="0.25">
      <c r="A2" s="4" t="s">
        <v>4</v>
      </c>
      <c r="B2" s="5"/>
      <c r="C2" s="20" t="s">
        <v>106</v>
      </c>
    </row>
    <row r="3" spans="1:122" x14ac:dyDescent="0.25">
      <c r="A3" s="4" t="s">
        <v>6</v>
      </c>
      <c r="B3" s="6"/>
      <c r="C3" s="20" t="s">
        <v>107</v>
      </c>
    </row>
    <row r="4" spans="1:122" x14ac:dyDescent="0.25">
      <c r="A4" s="4" t="s">
        <v>5</v>
      </c>
      <c r="C4" s="20" t="s">
        <v>93</v>
      </c>
    </row>
    <row r="5" spans="1:122" x14ac:dyDescent="0.25">
      <c r="A5" s="4" t="s">
        <v>7</v>
      </c>
      <c r="C5" s="20" t="s">
        <v>94</v>
      </c>
    </row>
    <row r="6" spans="1:122" x14ac:dyDescent="0.25">
      <c r="A6" s="4" t="s">
        <v>8</v>
      </c>
      <c r="C6" s="20">
        <v>89099827060</v>
      </c>
    </row>
    <row r="7" spans="1:122" x14ac:dyDescent="0.25">
      <c r="A7" s="4" t="s">
        <v>9</v>
      </c>
      <c r="B7" s="7"/>
      <c r="C7" s="21" t="s">
        <v>95</v>
      </c>
      <c r="D7" s="32"/>
      <c r="E7" s="3">
        <f>COUNT(Таблица1[Dancepride Trophy J 7 лет и мл. СОЛО  ])</f>
        <v>5</v>
      </c>
      <c r="F7" s="3">
        <f>COUNT(Таблица1[Dancepride Trophy Q 7 лет и мл. СОЛО  ])</f>
        <v>6</v>
      </c>
      <c r="G7" s="3">
        <f>COUNT(Таблица1[Dancepride Trophy W+CH+PL 7 лет и мл. СОЛО  ])</f>
        <v>9</v>
      </c>
      <c r="H7" s="3">
        <f>COUNT(Таблица1[Зачет на N 7 и мл. Соло W])</f>
        <v>7</v>
      </c>
      <c r="I7" s="3">
        <f>COUNT(Таблица1[Зачет на N 7 и мл. Соло Q])</f>
        <v>7</v>
      </c>
      <c r="J7" s="3">
        <f>COUNT(Таблица1[Зачет на N 7 и мл. Соло CH])</f>
        <v>7</v>
      </c>
      <c r="K7" s="3">
        <f>COUNT(Таблица1[Зачет на N 7 и мл. Соло J])</f>
        <v>7</v>
      </c>
      <c r="L7" s="3">
        <f>COUNT(Таблица1[Зачет ШБТ 7 и мл. ПАРЫ W])</f>
        <v>4</v>
      </c>
      <c r="M7" s="3">
        <f>COUNT(Таблица1[Зачет ШБТ 7 и мл. ПАРЫ CH])</f>
        <v>4</v>
      </c>
      <c r="N7" s="3">
        <f>COUNT(Таблица1[Зачет ШБТ 7 и мл. ПАРЫ PL])</f>
        <v>4</v>
      </c>
      <c r="O7" s="3">
        <f>COUNT(Таблица1[Зачет ШБТ 7 и мл. Соло W])</f>
        <v>35</v>
      </c>
      <c r="P7" s="3">
        <f>COUNT(Таблица1[Зачет ШБТ 7 и мл. Соло CH])</f>
        <v>35</v>
      </c>
      <c r="Q7" s="3">
        <f>COUNT(Таблица1[Зачет ШБТ 7 и мл. Соло PL])</f>
        <v>35</v>
      </c>
      <c r="R7" s="3">
        <f>COUNT(Таблица1[Классификация N 7 лет и мл. СОЛО  ])</f>
        <v>6</v>
      </c>
      <c r="S7" s="3">
        <f>COUNT(Таблица1[5 лет и мл.  Кубок Ча-Ча-Ча СОЛО])</f>
        <v>8</v>
      </c>
      <c r="T7" s="3">
        <f>COUNT(Таблица1[7 лет и мл.  Кубок Ча-Ча-Ча ПАРЫ])</f>
        <v>3</v>
      </c>
      <c r="U7" s="3">
        <f>COUNT(Таблица1[7 лет и мл.  Кубок Ча-Ча-Ча СОЛО])</f>
        <v>12</v>
      </c>
      <c r="V7" s="3">
        <f>COUNT(Таблица1[7 лет и мл.  Кубок Джайва СОЛО])</f>
        <v>5</v>
      </c>
      <c r="W7" s="3">
        <f>COUNT(Таблица1[5 лет и мл.  Кубок Польки СОЛО])</f>
        <v>12</v>
      </c>
      <c r="X7" s="3">
        <f>COUNT(Таблица1[7 лет и мл.  Кубок Польки ПАРЫ])</f>
        <v>3</v>
      </c>
      <c r="Y7" s="3">
        <f>COUNT(Таблица1[7 лет и мл.  Кубок Польки СОЛО])</f>
        <v>8</v>
      </c>
      <c r="Z7" s="3">
        <f>COUNT(Таблица1[7 лет и мл.  Кубок Квикстепа СОЛО])</f>
        <v>7</v>
      </c>
      <c r="AA7" s="3">
        <f>COUNT(Таблица1[5 лет и мл.  Кубок Вальса СОЛО])</f>
        <v>8</v>
      </c>
      <c r="AB7" s="3">
        <f>COUNT(Таблица1[7 лет и мл.  Кубок Вальса ПАРЫ])</f>
        <v>2</v>
      </c>
      <c r="AC7" s="3">
        <f>COUNT(Таблица1[7 лет и мл.  Кубок Вальса СОЛО])</f>
        <v>10</v>
      </c>
      <c r="AD7" s="3">
        <f>COUNT(Таблица1[Dancepride Trophy CH 9 лет и мл. СОЛО  ])</f>
        <v>8</v>
      </c>
      <c r="AE7" s="3">
        <f>COUNT(Таблица1[Dancepride Trophy CH+J 9 лет и мл. ПАРЫ  ])</f>
        <v>4</v>
      </c>
      <c r="AF7" s="3">
        <f>COUNT(Таблица1[Dancepride Trophy CH+J 9 лет и мл. СОЛО  ])</f>
        <v>9</v>
      </c>
      <c r="AG7" s="3">
        <f>COUNT(Таблица1[Dancepride Trophy HH 9 лет и мл. СОЛО  ])</f>
        <v>3</v>
      </c>
      <c r="AH7" s="3">
        <f>COUNT(Таблица1[Dancepride Trophy W 9 лет и мл. СОЛО  ])</f>
        <v>4</v>
      </c>
      <c r="AI7" s="3">
        <f>COUNT(Таблица1[Dancepride Trophy W+CH+PL 9 лет и мл. СОЛО  ])</f>
        <v>8</v>
      </c>
      <c r="AJ7" s="3">
        <f>COUNT(Таблица1[Dancepride Trophy W+Q 9 лет и мл. ПАРЫ  ])</f>
        <v>3</v>
      </c>
      <c r="AK7" s="3">
        <f>COUNT(Таблица1[Dancepride Trophy W+Q 9 лет и мл. СОЛО  ])</f>
        <v>6</v>
      </c>
      <c r="AL7" s="3">
        <f>COUNT(Таблица1[Зачет на E 9 и мл. Соло T])</f>
        <v>5</v>
      </c>
      <c r="AM7" s="3">
        <f>COUNT(Таблица1[Зачет на E 9 и мл. Соло R])</f>
        <v>5</v>
      </c>
      <c r="AN7" s="3">
        <f>COUNT(Таблица1[Зачет на N 9 и мл. ПАРЫ W])</f>
        <v>3</v>
      </c>
      <c r="AO7" s="3">
        <f>COUNT(Таблица1[Зачет на N 9 и мл. ПАРЫ Q])</f>
        <v>3</v>
      </c>
      <c r="AP7" s="3">
        <f>COUNT(Таблица1[Зачет на N 9 и мл. ПАРЫ CH])</f>
        <v>3</v>
      </c>
      <c r="AQ7" s="3">
        <f>COUNT(Таблица1[Зачет на N 9 и мл. ПАРЫ J])</f>
        <v>3</v>
      </c>
      <c r="AR7" s="3">
        <f>COUNT(Таблица1[Зачет на N 9 и мл. Соло W])</f>
        <v>7</v>
      </c>
      <c r="AS7" s="3">
        <f>COUNT(Таблица1[Зачет на N 9 и мл. Соло Q])</f>
        <v>7</v>
      </c>
      <c r="AT7" s="3">
        <f>COUNT(Таблица1[Зачет на N 9 и мл. Соло CH])</f>
        <v>7</v>
      </c>
      <c r="AU7" s="3">
        <f>COUNT(Таблица1[Зачет на N 9 и мл. Соло J])</f>
        <v>7</v>
      </c>
      <c r="AV7" s="3">
        <f>COUNT(Таблица1[Зачет ШБТ 9 и мл. ПАРЫ W])</f>
        <v>4</v>
      </c>
      <c r="AW7" s="3">
        <f>COUNT(Таблица1[Зачет ШБТ 9 и мл. ПАРЫ CH])</f>
        <v>4</v>
      </c>
      <c r="AX7" s="3">
        <f>COUNT(Таблица1[Зачет ШБТ 9 и мл. ПАРЫ PL])</f>
        <v>4</v>
      </c>
      <c r="AY7" s="3">
        <f>COUNT(Таблица1[Зачет ШБТ 9 и мл. Соло W])</f>
        <v>11</v>
      </c>
      <c r="AZ7" s="3">
        <f>COUNT(Таблица1[Зачет ШБТ 9 и мл. Соло CH])</f>
        <v>11</v>
      </c>
      <c r="BA7" s="3">
        <f>COUNT(Таблица1[Зачет ШБТ 9 и мл. Соло J])</f>
        <v>11</v>
      </c>
      <c r="BB7" s="3">
        <f>COUNT(Таблица1[Классификация E 9 лет и мл. ПАРЫ  ])</f>
        <v>3</v>
      </c>
      <c r="BC7" s="3">
        <f>COUNT(Таблица1[Классификация E 9 лет и мл. СОЛО  ])</f>
        <v>3</v>
      </c>
      <c r="BD7" s="3">
        <f>COUNT(Таблица1[Классификация N 9 лет и мл. ПАРЫ  ])</f>
        <v>1</v>
      </c>
      <c r="BE7" s="3">
        <f>COUNT(Таблица1[Классификация N 9 лет и мл. СОЛО  ])</f>
        <v>9</v>
      </c>
      <c r="BF7" s="3">
        <f>COUNT(Таблица1[9 лет и мл.  Кубок Ча-Ча-Ча ПАРЫ])</f>
        <v>7</v>
      </c>
      <c r="BG7" s="3">
        <f>COUNT(Таблица1[9 лет и мл.  Кубок Ча-Ча-Ча СОЛО])</f>
        <v>11</v>
      </c>
      <c r="BH7" s="3">
        <f>COUNT(Таблица1[9 лет и мл.  Кубок Джайва ПАРЫ])</f>
        <v>3</v>
      </c>
      <c r="BI7" s="3">
        <f>COUNT(Таблица1[9 лет и мл.  Кубок Джайва СОЛО])</f>
        <v>6</v>
      </c>
      <c r="BJ7" s="3">
        <f>COUNT(Таблица1[9 лет и мл.  Кубок Польки ПАРЫ])</f>
        <v>5</v>
      </c>
      <c r="BK7" s="3">
        <f>COUNT(Таблица1[9 лет и мл.  Кубок Польки СОЛО])</f>
        <v>7</v>
      </c>
      <c r="BL7" s="3">
        <f>COUNT(Таблица1[9 лет и мл.  Кубок Квикстепа ПАРЫ])</f>
        <v>2</v>
      </c>
      <c r="BM7" s="3">
        <f>COUNT(Таблица1[9 лет и мл.  Кубок Квикстепа СОЛО])</f>
        <v>3</v>
      </c>
      <c r="BN7" s="3">
        <f>COUNT(Таблица1[9 лет и мл.  Кубок Румбы СОЛО])</f>
        <v>8</v>
      </c>
      <c r="BO7" s="3">
        <f>COUNT(Таблица1[9 лет и мл.  Кубок Самбы СОЛО])</f>
        <v>7</v>
      </c>
      <c r="BP7" s="3">
        <f>COUNT(Таблица1[9 лет и мл.  Кубок Танго СОЛО])</f>
        <v>6</v>
      </c>
      <c r="BQ7" s="3">
        <f>COUNT(Таблица1[9 лет и мл.  Кубок Венского Вальса СОЛО])</f>
        <v>3</v>
      </c>
      <c r="BR7" s="3">
        <f>COUNT(Таблица1[9 лет и мл.  Кубок Вальса ПАРЫ])</f>
        <v>4</v>
      </c>
      <c r="BS7" s="3">
        <f>COUNT(Таблица1[9 лет и мл.  Кубок Вальса СОЛО])</f>
        <v>9</v>
      </c>
      <c r="BT7" s="3">
        <f>COUNT(Таблица1[Dancepride Trophy CH+J 11 лет и мл. ПАРЫ  ])</f>
        <v>3</v>
      </c>
      <c r="BU7" s="3">
        <f>COUNT(Таблица1[Dancepride Trophy CH+J 11 лет и мл. СОЛО  ])</f>
        <v>4</v>
      </c>
      <c r="BV7" s="3">
        <f>COUNT(Таблица1[Dancepride Trophy Cha 10 лет и ст. ПАРЫ  ])</f>
        <v>5</v>
      </c>
      <c r="BW7" s="3">
        <f>COUNT(Таблица1[Dancepride Trophy HH 10 и ст. СОЛО  ])</f>
        <v>1</v>
      </c>
      <c r="BX7" s="3">
        <f>COUNT(Таблица1[Dancepride Trophy J 10 лет и ст. ПАРЫ  ])</f>
        <v>5</v>
      </c>
      <c r="BY7" s="3">
        <f>COUNT(Таблица1[Dancepride Trophy Q 10 лет и ст. ПАРЫ  ])</f>
        <v>5</v>
      </c>
      <c r="BZ7" s="3">
        <f>COUNT(Таблица1[Dancepride Trophy R 10 лет и ст. ПАРЫ  ])</f>
        <v>6</v>
      </c>
      <c r="CA7" s="3">
        <f>COUNT(Таблица1[Dancepride Trophy T 10 лет и ст. ПАРЫ  ])</f>
        <v>4</v>
      </c>
      <c r="CB7" s="3">
        <f>COUNT(Таблица1[Dancepride Trophy W 10 лет и ст. ПАРЫ  ])</f>
        <v>6</v>
      </c>
      <c r="CC7" s="3">
        <f>COUNT(Таблица1[Dancepride Trophy W+Q 11 лет и мл. ПАРЫ  ])</f>
        <v>5</v>
      </c>
      <c r="CD7" s="3">
        <f>COUNT(Таблица1[Dancepride Trophy W+Q 11 лет и мл. СОЛО  ])</f>
        <v>7</v>
      </c>
      <c r="CE7" s="3">
        <f>COUNT(Таблица1[Solo LA CH+R+J 10 лет и ст.  ])</f>
        <v>6</v>
      </c>
      <c r="CF7" s="3">
        <f>COUNT(Таблица1[Зачет на N 10 и ст. ПАРЫ W])</f>
        <v>1</v>
      </c>
      <c r="CG7" s="3">
        <f>COUNT(Таблица1[Зачет на N 10 и ст. ПАРЫ Q])</f>
        <v>1</v>
      </c>
      <c r="CH7" s="3">
        <f>COUNT(Таблица1[Зачет на N 10 и ст. ПАРЫ CH])</f>
        <v>1</v>
      </c>
      <c r="CI7" s="3">
        <f>COUNT(Таблица1[Зачет на N 10 и ст. ПАРЫ J])</f>
        <v>1</v>
      </c>
      <c r="CJ7" s="3">
        <f>COUNT(Таблица1[Зачет на N 10 и ст. Соло W])</f>
        <v>5</v>
      </c>
      <c r="CK7" s="3">
        <f>COUNT(Таблица1[Зачет на N 10 и ст. Соло Q])</f>
        <v>5</v>
      </c>
      <c r="CL7" s="3">
        <f>COUNT(Таблица1[Зачет на N 10 и ст. Соло CH])</f>
        <v>5</v>
      </c>
      <c r="CM7" s="3">
        <f>COUNT(Таблица1[Зачет на N 10 и ст. Соло J])</f>
        <v>5</v>
      </c>
      <c r="CN7" s="3">
        <f>COUNT(Таблица1[Зачет ШБТ 10 и ст. Соло W])</f>
        <v>6</v>
      </c>
      <c r="CO7" s="3">
        <f>COUNT(Таблица1[Зачет ШБТ 10 и ст. Соло CH])</f>
        <v>6</v>
      </c>
      <c r="CP7" s="3">
        <f>COUNT(Таблица1[Зачет ШБТ 10 и ст. Соло PL])</f>
        <v>6</v>
      </c>
      <c r="CQ7" s="3">
        <f>COUNT(Таблица1[Классификация E 11 лет и мл. ПАРЫ  ])</f>
        <v>5</v>
      </c>
      <c r="CR7" s="3">
        <f>COUNT(Таблица1[Классификация E 11 лет и мл. СОЛО  ])</f>
        <v>4</v>
      </c>
      <c r="CS7" s="3">
        <f>COUNT(Таблица1[Классификация E 12 лет и ст. ПАРЫ  ])</f>
        <v>4</v>
      </c>
      <c r="CT7" s="3">
        <f>COUNT(Таблица1[Классификация E 12 лет и ст. СОЛО  ])</f>
        <v>5</v>
      </c>
      <c r="CU7" s="3">
        <f>COUNT(Таблица1[Классификация N 11 лет и мл. ПАРЫ  ])</f>
        <v>2</v>
      </c>
      <c r="CV7" s="3">
        <f>COUNT(Таблица1[Классификация N 11 лет и мл. СОЛО  ])</f>
        <v>6</v>
      </c>
      <c r="CW7" s="3">
        <f>COUNT(Таблица1[Классификация N 12 лет и ст. ПАРЫ  ])</f>
        <v>4</v>
      </c>
      <c r="CX7" s="3">
        <f>COUNT(Таблица1[Классификация N 12 лет и ст. СОЛО  ])</f>
        <v>4</v>
      </c>
      <c r="CY7" s="3">
        <f>COUNT(Таблица1[10 лет и ст.  Кубок Ча-Ча-Ча ПАРЫ])</f>
        <v>1</v>
      </c>
      <c r="CZ7" s="3">
        <f>COUNT(Таблица1[10 лет и ст.  Кубок Ча-Ча-Ча СОЛО])</f>
        <v>9</v>
      </c>
      <c r="DA7" s="3">
        <f>COUNT(Таблица1[10 лет и ст.  Кубок Фокстрота ПАРЫ])</f>
        <v>3</v>
      </c>
      <c r="DB7" s="3">
        <f>COUNT(Таблица1[10 лет и ст.  Кубок Фокстрота СОЛО])</f>
        <v>5</v>
      </c>
      <c r="DC7" s="3">
        <f>COUNT(Таблица1[10 лет и ст.  Кубок Джайва СОЛО])</f>
        <v>2</v>
      </c>
      <c r="DD7" s="3">
        <f>COUNT(Таблица1[10 лет и ст.  Кубок Пасодобля ПАРЫ])</f>
        <v>2</v>
      </c>
      <c r="DE7" s="3">
        <f>COUNT(Таблица1[10 лет и ст.  Кубок Пасодобля СОЛО])</f>
        <v>2</v>
      </c>
      <c r="DF7" s="3">
        <f>COUNT(Таблица1[10 лет и ст.  Кубок Квикстепа СОЛО])</f>
        <v>1</v>
      </c>
      <c r="DG7" s="3">
        <f>COUNT(Таблица1[10 лет и ст.  Кубок Румбы ПАРЫ])</f>
        <v>1</v>
      </c>
      <c r="DH7" s="3">
        <f>COUNT(Таблица1[10 лет и ст.  Кубок Румбы СОЛО])</f>
        <v>5</v>
      </c>
      <c r="DI7" s="3">
        <f>COUNT(Таблица1[10 лет и ст.  Кубок Самбы ПАРЫ])</f>
        <v>2</v>
      </c>
      <c r="DJ7" s="3">
        <f>COUNT(Таблица1[10 лет и ст.  Кубок Самбы СОЛО])</f>
        <v>6</v>
      </c>
      <c r="DK7" s="3">
        <f>COUNT(Таблица1[10 лет и ст.  Кубок Танго СОЛО])</f>
        <v>3</v>
      </c>
      <c r="DL7" s="3">
        <f>COUNT(Таблица1[10 лет и ст.  Кубок Венского Вальса ПАРЫ])</f>
        <v>1</v>
      </c>
      <c r="DM7" s="3">
        <f>COUNT(Таблица1[10 лет и ст.  Кубок Венского Вальса СОЛО])</f>
        <v>3</v>
      </c>
      <c r="DN7" s="3">
        <f>COUNT(Таблица1[10 лет и ст.  Кубок Вальса ПАРЫ])</f>
        <v>1</v>
      </c>
      <c r="DO7" s="3">
        <f>COUNT(Таблица1[10 лет и ст.  Кубок Вальса СОЛО])</f>
        <v>8</v>
      </c>
    </row>
    <row r="8" spans="1:122" ht="217.5" customHeight="1" x14ac:dyDescent="0.25">
      <c r="A8" s="16" t="s">
        <v>0</v>
      </c>
      <c r="B8" s="17" t="s">
        <v>1</v>
      </c>
      <c r="C8" s="17" t="s">
        <v>2</v>
      </c>
      <c r="D8" s="17" t="s">
        <v>3</v>
      </c>
      <c r="E8" s="18" t="s">
        <v>16</v>
      </c>
      <c r="F8" s="18" t="s">
        <v>112</v>
      </c>
      <c r="G8" s="18" t="s">
        <v>113</v>
      </c>
      <c r="H8" s="18" t="s">
        <v>117</v>
      </c>
      <c r="I8" s="18" t="s">
        <v>118</v>
      </c>
      <c r="J8" s="18" t="s">
        <v>119</v>
      </c>
      <c r="K8" s="18" t="s">
        <v>120</v>
      </c>
      <c r="L8" s="18" t="s">
        <v>121</v>
      </c>
      <c r="M8" s="18" t="s">
        <v>122</v>
      </c>
      <c r="N8" s="18" t="s">
        <v>123</v>
      </c>
      <c r="O8" s="30" t="s">
        <v>124</v>
      </c>
      <c r="P8" s="30" t="s">
        <v>125</v>
      </c>
      <c r="Q8" s="30" t="s">
        <v>126</v>
      </c>
      <c r="R8" s="33" t="s">
        <v>50</v>
      </c>
      <c r="S8" s="33" t="s">
        <v>60</v>
      </c>
      <c r="T8" s="33" t="s">
        <v>64</v>
      </c>
      <c r="U8" s="33" t="s">
        <v>61</v>
      </c>
      <c r="V8" s="34" t="s">
        <v>67</v>
      </c>
      <c r="W8" s="33" t="s">
        <v>72</v>
      </c>
      <c r="X8" s="33" t="s">
        <v>76</v>
      </c>
      <c r="Y8" s="33" t="s">
        <v>74</v>
      </c>
      <c r="Z8" s="33" t="s">
        <v>140</v>
      </c>
      <c r="AA8" s="34" t="s">
        <v>85</v>
      </c>
      <c r="AB8" s="34" t="s">
        <v>143</v>
      </c>
      <c r="AC8" s="34" t="s">
        <v>87</v>
      </c>
      <c r="AD8" s="30" t="s">
        <v>144</v>
      </c>
      <c r="AE8" s="30" t="s">
        <v>145</v>
      </c>
      <c r="AF8" s="30" t="s">
        <v>147</v>
      </c>
      <c r="AG8" s="30" t="s">
        <v>148</v>
      </c>
      <c r="AH8" s="30" t="s">
        <v>149</v>
      </c>
      <c r="AI8" s="30" t="s">
        <v>151</v>
      </c>
      <c r="AJ8" s="30" t="s">
        <v>152</v>
      </c>
      <c r="AK8" s="30" t="s">
        <v>153</v>
      </c>
      <c r="AL8" s="30" t="s">
        <v>156</v>
      </c>
      <c r="AM8" s="30" t="s">
        <v>157</v>
      </c>
      <c r="AN8" s="30" t="s">
        <v>158</v>
      </c>
      <c r="AO8" s="30" t="s">
        <v>159</v>
      </c>
      <c r="AP8" s="30" t="s">
        <v>160</v>
      </c>
      <c r="AQ8" s="30" t="s">
        <v>161</v>
      </c>
      <c r="AR8" s="30" t="s">
        <v>163</v>
      </c>
      <c r="AS8" s="30" t="s">
        <v>164</v>
      </c>
      <c r="AT8" s="30" t="s">
        <v>165</v>
      </c>
      <c r="AU8" s="30" t="s">
        <v>166</v>
      </c>
      <c r="AV8" s="30" t="s">
        <v>167</v>
      </c>
      <c r="AW8" s="30" t="s">
        <v>168</v>
      </c>
      <c r="AX8" s="30" t="s">
        <v>169</v>
      </c>
      <c r="AY8" s="30" t="s">
        <v>171</v>
      </c>
      <c r="AZ8" s="30" t="s">
        <v>172</v>
      </c>
      <c r="BA8" s="30" t="s">
        <v>173</v>
      </c>
      <c r="BB8" s="34" t="s">
        <v>43</v>
      </c>
      <c r="BC8" s="34" t="s">
        <v>44</v>
      </c>
      <c r="BD8" s="30" t="s">
        <v>51</v>
      </c>
      <c r="BE8" s="34" t="s">
        <v>52</v>
      </c>
      <c r="BF8" s="34" t="s">
        <v>59</v>
      </c>
      <c r="BG8" s="34" t="s">
        <v>63</v>
      </c>
      <c r="BH8" s="34" t="s">
        <v>178</v>
      </c>
      <c r="BI8" s="34" t="s">
        <v>68</v>
      </c>
      <c r="BJ8" s="34" t="s">
        <v>71</v>
      </c>
      <c r="BK8" s="34" t="s">
        <v>75</v>
      </c>
      <c r="BL8" s="34" t="s">
        <v>180</v>
      </c>
      <c r="BM8" s="34" t="s">
        <v>141</v>
      </c>
      <c r="BN8" s="34" t="s">
        <v>77</v>
      </c>
      <c r="BO8" s="34" t="s">
        <v>80</v>
      </c>
      <c r="BP8" s="34" t="s">
        <v>82</v>
      </c>
      <c r="BQ8" s="34" t="s">
        <v>181</v>
      </c>
      <c r="BR8" s="34" t="s">
        <v>84</v>
      </c>
      <c r="BS8" s="34" t="s">
        <v>89</v>
      </c>
      <c r="BT8" s="30" t="s">
        <v>182</v>
      </c>
      <c r="BU8" s="30" t="s">
        <v>183</v>
      </c>
      <c r="BV8" s="30" t="s">
        <v>185</v>
      </c>
      <c r="BW8" s="31" t="s">
        <v>186</v>
      </c>
      <c r="BX8" s="41" t="s">
        <v>17</v>
      </c>
      <c r="BY8" s="41" t="s">
        <v>21</v>
      </c>
      <c r="BZ8" s="41" t="s">
        <v>187</v>
      </c>
      <c r="CA8" s="41" t="s">
        <v>188</v>
      </c>
      <c r="CB8" s="43" t="s">
        <v>22</v>
      </c>
      <c r="CC8" s="30" t="s">
        <v>189</v>
      </c>
      <c r="CD8" s="30" t="s">
        <v>190</v>
      </c>
      <c r="CE8" s="34" t="s">
        <v>191</v>
      </c>
      <c r="CF8" s="30" t="s">
        <v>192</v>
      </c>
      <c r="CG8" s="30" t="s">
        <v>193</v>
      </c>
      <c r="CH8" s="30" t="s">
        <v>194</v>
      </c>
      <c r="CI8" s="30" t="s">
        <v>195</v>
      </c>
      <c r="CJ8" s="30" t="s">
        <v>196</v>
      </c>
      <c r="CK8" s="30" t="s">
        <v>197</v>
      </c>
      <c r="CL8" s="30" t="s">
        <v>198</v>
      </c>
      <c r="CM8" s="30" t="s">
        <v>199</v>
      </c>
      <c r="CN8" s="30" t="s">
        <v>200</v>
      </c>
      <c r="CO8" s="30" t="s">
        <v>201</v>
      </c>
      <c r="CP8" s="30" t="s">
        <v>202</v>
      </c>
      <c r="CQ8" s="34" t="s">
        <v>45</v>
      </c>
      <c r="CR8" s="34" t="s">
        <v>47</v>
      </c>
      <c r="CS8" s="34" t="s">
        <v>48</v>
      </c>
      <c r="CT8" s="34" t="s">
        <v>49</v>
      </c>
      <c r="CU8" s="34" t="s">
        <v>54</v>
      </c>
      <c r="CV8" s="34" t="s">
        <v>55</v>
      </c>
      <c r="CW8" s="34" t="s">
        <v>56</v>
      </c>
      <c r="CX8" s="34" t="s">
        <v>58</v>
      </c>
      <c r="CY8" s="30" t="s">
        <v>65</v>
      </c>
      <c r="CZ8" s="34" t="s">
        <v>66</v>
      </c>
      <c r="DA8" s="34" t="s">
        <v>206</v>
      </c>
      <c r="DB8" s="34" t="s">
        <v>207</v>
      </c>
      <c r="DC8" s="34" t="s">
        <v>70</v>
      </c>
      <c r="DD8" s="34" t="s">
        <v>208</v>
      </c>
      <c r="DE8" s="34" t="s">
        <v>209</v>
      </c>
      <c r="DF8" s="30" t="s">
        <v>210</v>
      </c>
      <c r="DG8" s="30" t="s">
        <v>78</v>
      </c>
      <c r="DH8" s="34" t="s">
        <v>79</v>
      </c>
      <c r="DI8" s="34" t="s">
        <v>211</v>
      </c>
      <c r="DJ8" s="34" t="s">
        <v>81</v>
      </c>
      <c r="DK8" s="34" t="s">
        <v>83</v>
      </c>
      <c r="DL8" s="30" t="s">
        <v>212</v>
      </c>
      <c r="DM8" s="34" t="s">
        <v>213</v>
      </c>
      <c r="DN8" s="30" t="s">
        <v>214</v>
      </c>
      <c r="DO8" s="34" t="s">
        <v>91</v>
      </c>
      <c r="DP8" s="53" t="s">
        <v>108</v>
      </c>
      <c r="DQ8" s="30" t="s">
        <v>246</v>
      </c>
      <c r="DR8" s="30" t="s">
        <v>247</v>
      </c>
    </row>
    <row r="9" spans="1:122" ht="15.75" customHeight="1" x14ac:dyDescent="0.25">
      <c r="A9" s="35">
        <v>121</v>
      </c>
      <c r="B9" s="36" t="s">
        <v>235</v>
      </c>
      <c r="C9" s="36" t="s">
        <v>37</v>
      </c>
      <c r="D9" s="36" t="s">
        <v>18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>
        <v>1</v>
      </c>
      <c r="DE9" s="36"/>
      <c r="DF9" s="36"/>
      <c r="DG9" s="36"/>
      <c r="DH9" s="36"/>
      <c r="DI9" s="49"/>
      <c r="DJ9" s="50"/>
      <c r="DK9" s="50"/>
      <c r="DL9" s="50"/>
      <c r="DM9" s="50"/>
      <c r="DN9" s="50"/>
      <c r="DO9" s="50"/>
      <c r="DP9" s="61">
        <v>12</v>
      </c>
      <c r="DQ9" s="52">
        <v>1</v>
      </c>
      <c r="DR9" s="52">
        <f>PRODUCT(Таблица1[[#This Row],[Столбец4]:[РЕГ НТЛ]])</f>
        <v>12</v>
      </c>
    </row>
    <row r="10" spans="1:122" ht="15.75" customHeight="1" x14ac:dyDescent="0.25">
      <c r="A10" s="35">
        <v>121</v>
      </c>
      <c r="B10" s="36" t="s">
        <v>235</v>
      </c>
      <c r="C10" s="36" t="s">
        <v>37</v>
      </c>
      <c r="D10" s="36" t="s">
        <v>18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>
        <v>1</v>
      </c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49"/>
      <c r="DJ10" s="49"/>
      <c r="DK10" s="49"/>
      <c r="DL10" s="49"/>
      <c r="DM10" s="49"/>
      <c r="DN10" s="49"/>
      <c r="DO10" s="49"/>
      <c r="DP10" s="55">
        <v>18</v>
      </c>
      <c r="DQ10" s="52">
        <v>1</v>
      </c>
      <c r="DR10" s="37">
        <f>PRODUCT(Таблица1[[#This Row],[Столбец4]:[РЕГ НТЛ]])</f>
        <v>18</v>
      </c>
    </row>
    <row r="11" spans="1:122" x14ac:dyDescent="0.25">
      <c r="A11" s="35">
        <v>121</v>
      </c>
      <c r="B11" s="36" t="s">
        <v>235</v>
      </c>
      <c r="C11" s="36" t="s">
        <v>37</v>
      </c>
      <c r="D11" s="36" t="s">
        <v>18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>
        <v>3</v>
      </c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49"/>
      <c r="DJ11" s="49"/>
      <c r="DK11" s="49"/>
      <c r="DL11" s="49"/>
      <c r="DM11" s="49"/>
      <c r="DN11" s="49"/>
      <c r="DO11" s="49"/>
      <c r="DP11" s="55">
        <v>0</v>
      </c>
      <c r="DQ11" s="52">
        <v>1</v>
      </c>
      <c r="DR11" s="37">
        <f>PRODUCT(Таблица1[[#This Row],[Столбец4]:[РЕГ НТЛ]])</f>
        <v>0</v>
      </c>
    </row>
    <row r="12" spans="1:122" x14ac:dyDescent="0.25">
      <c r="A12" s="35">
        <v>121</v>
      </c>
      <c r="B12" s="36" t="s">
        <v>235</v>
      </c>
      <c r="C12" s="36" t="s">
        <v>37</v>
      </c>
      <c r="D12" s="36" t="s">
        <v>18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>
        <v>1</v>
      </c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49"/>
      <c r="DJ12" s="49"/>
      <c r="DK12" s="49"/>
      <c r="DL12" s="49"/>
      <c r="DM12" s="49"/>
      <c r="DN12" s="49"/>
      <c r="DO12" s="49"/>
      <c r="DP12" s="55">
        <v>0</v>
      </c>
      <c r="DQ12" s="52">
        <v>1</v>
      </c>
      <c r="DR12" s="37">
        <f>PRODUCT(Таблица1[[#This Row],[Столбец4]:[РЕГ НТЛ]])</f>
        <v>0</v>
      </c>
    </row>
    <row r="13" spans="1:122" x14ac:dyDescent="0.25">
      <c r="A13" s="35">
        <v>121</v>
      </c>
      <c r="B13" s="36" t="s">
        <v>235</v>
      </c>
      <c r="C13" s="36" t="s">
        <v>37</v>
      </c>
      <c r="D13" s="36" t="s">
        <v>18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49"/>
      <c r="DJ13" s="49"/>
      <c r="DK13" s="49"/>
      <c r="DL13" s="49">
        <v>1</v>
      </c>
      <c r="DM13" s="49"/>
      <c r="DN13" s="49"/>
      <c r="DO13" s="49"/>
      <c r="DP13" s="55">
        <v>0</v>
      </c>
      <c r="DQ13" s="52">
        <v>1</v>
      </c>
      <c r="DR13" s="37">
        <f>PRODUCT(Таблица1[[#This Row],[Столбец4]:[РЕГ НТЛ]])</f>
        <v>0</v>
      </c>
    </row>
    <row r="14" spans="1:122" x14ac:dyDescent="0.25">
      <c r="A14" s="35">
        <v>33</v>
      </c>
      <c r="B14" s="36" t="s">
        <v>220</v>
      </c>
      <c r="C14" s="36" t="s">
        <v>37</v>
      </c>
      <c r="D14" s="36" t="s">
        <v>19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>
        <v>3</v>
      </c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49"/>
      <c r="DJ14" s="49"/>
      <c r="DK14" s="49"/>
      <c r="DL14" s="49"/>
      <c r="DM14" s="49"/>
      <c r="DN14" s="49"/>
      <c r="DO14" s="49"/>
      <c r="DP14" s="55">
        <v>12</v>
      </c>
      <c r="DQ14" s="52">
        <v>1</v>
      </c>
      <c r="DR14" s="37">
        <f>PRODUCT(Таблица1[[#This Row],[Столбец4]:[РЕГ НТЛ]])</f>
        <v>12</v>
      </c>
    </row>
    <row r="15" spans="1:122" x14ac:dyDescent="0.25">
      <c r="A15" s="35">
        <v>33</v>
      </c>
      <c r="B15" s="36" t="s">
        <v>220</v>
      </c>
      <c r="C15" s="36" t="s">
        <v>37</v>
      </c>
      <c r="D15" s="36" t="s">
        <v>19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>
        <v>2</v>
      </c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49"/>
      <c r="DJ15" s="49"/>
      <c r="DK15" s="49"/>
      <c r="DL15" s="49"/>
      <c r="DM15" s="49"/>
      <c r="DN15" s="49"/>
      <c r="DO15" s="49"/>
      <c r="DP15" s="55">
        <v>0</v>
      </c>
      <c r="DQ15" s="52">
        <v>1</v>
      </c>
      <c r="DR15" s="37">
        <f>PRODUCT(Таблица1[[#This Row],[Столбец4]:[РЕГ НТЛ]])</f>
        <v>0</v>
      </c>
    </row>
    <row r="16" spans="1:122" x14ac:dyDescent="0.25">
      <c r="A16" s="35">
        <v>33</v>
      </c>
      <c r="B16" s="36" t="s">
        <v>220</v>
      </c>
      <c r="C16" s="36" t="s">
        <v>37</v>
      </c>
      <c r="D16" s="36" t="s">
        <v>19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>
        <v>3</v>
      </c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49"/>
      <c r="DJ16" s="49"/>
      <c r="DK16" s="49"/>
      <c r="DL16" s="49"/>
      <c r="DM16" s="49"/>
      <c r="DN16" s="49"/>
      <c r="DO16" s="49"/>
      <c r="DP16" s="55">
        <v>0</v>
      </c>
      <c r="DQ16" s="52">
        <v>1</v>
      </c>
      <c r="DR16" s="37">
        <f>PRODUCT(Таблица1[[#This Row],[Столбец4]:[РЕГ НТЛ]])</f>
        <v>0</v>
      </c>
    </row>
    <row r="17" spans="1:122" x14ac:dyDescent="0.25">
      <c r="A17" s="35">
        <v>87</v>
      </c>
      <c r="B17" s="36" t="s">
        <v>255</v>
      </c>
      <c r="C17" s="36" t="s">
        <v>28</v>
      </c>
      <c r="D17" s="36" t="s">
        <v>29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>
        <v>9</v>
      </c>
      <c r="CK17" s="36">
        <v>8.4</v>
      </c>
      <c r="CL17" s="36">
        <v>9</v>
      </c>
      <c r="CM17" s="36">
        <v>8.1999999999999993</v>
      </c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49"/>
      <c r="DJ17" s="49"/>
      <c r="DK17" s="49"/>
      <c r="DL17" s="49"/>
      <c r="DM17" s="49"/>
      <c r="DN17" s="49"/>
      <c r="DO17" s="49"/>
      <c r="DP17" s="55">
        <v>0</v>
      </c>
      <c r="DQ17" s="37">
        <v>1</v>
      </c>
      <c r="DR17" s="37">
        <f>PRODUCT(Таблица1[[#This Row],[Столбец4]:[РЕГ НТЛ]])</f>
        <v>0</v>
      </c>
    </row>
    <row r="18" spans="1:122" x14ac:dyDescent="0.25">
      <c r="A18" s="35">
        <v>87</v>
      </c>
      <c r="B18" s="36" t="s">
        <v>255</v>
      </c>
      <c r="C18" s="36" t="s">
        <v>28</v>
      </c>
      <c r="D18" s="36" t="s">
        <v>29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>
        <v>9.1999999999999993</v>
      </c>
      <c r="CO18" s="36">
        <v>9.1999999999999993</v>
      </c>
      <c r="CP18" s="36">
        <v>9.1999999999999993</v>
      </c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49"/>
      <c r="DJ18" s="49"/>
      <c r="DK18" s="49"/>
      <c r="DL18" s="49"/>
      <c r="DM18" s="49"/>
      <c r="DN18" s="49"/>
      <c r="DO18" s="49"/>
      <c r="DP18" s="55">
        <v>0</v>
      </c>
      <c r="DQ18" s="37">
        <v>1</v>
      </c>
      <c r="DR18" s="37">
        <f>PRODUCT(Таблица1[[#This Row],[Столбец4]:[РЕГ НТЛ]])</f>
        <v>0</v>
      </c>
    </row>
    <row r="19" spans="1:122" x14ac:dyDescent="0.25">
      <c r="A19" s="10">
        <v>40</v>
      </c>
      <c r="B19" s="2" t="s">
        <v>257</v>
      </c>
      <c r="C19" s="2" t="s">
        <v>28</v>
      </c>
      <c r="D19" s="2" t="s">
        <v>29</v>
      </c>
      <c r="E19" s="2"/>
      <c r="F19" s="2"/>
      <c r="G19" s="2"/>
      <c r="H19" s="2">
        <v>9.1999999999999993</v>
      </c>
      <c r="I19" s="2">
        <v>9.1999999999999993</v>
      </c>
      <c r="J19" s="2">
        <v>9.1999999999999993</v>
      </c>
      <c r="K19" s="2">
        <v>9.4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9"/>
      <c r="DJ19" s="9"/>
      <c r="DK19" s="9"/>
      <c r="DL19" s="9"/>
      <c r="DM19" s="9"/>
      <c r="DN19" s="9"/>
      <c r="DO19" s="9"/>
      <c r="DP19" s="55">
        <v>0</v>
      </c>
      <c r="DQ19" s="23">
        <v>1</v>
      </c>
      <c r="DR19" s="23">
        <f>PRODUCT(Таблица1[[#This Row],[Столбец4]:[РЕГ НТЛ]])</f>
        <v>0</v>
      </c>
    </row>
    <row r="20" spans="1:122" x14ac:dyDescent="0.25">
      <c r="A20" s="10">
        <v>26</v>
      </c>
      <c r="B20" s="2" t="s">
        <v>262</v>
      </c>
      <c r="C20" s="2" t="s">
        <v>28</v>
      </c>
      <c r="D20" s="2" t="s">
        <v>29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8.4</v>
      </c>
      <c r="P20" s="2">
        <v>8.4</v>
      </c>
      <c r="Q20" s="2">
        <v>8.6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9"/>
      <c r="DJ20" s="9"/>
      <c r="DK20" s="9"/>
      <c r="DL20" s="9"/>
      <c r="DM20" s="9"/>
      <c r="DN20" s="9"/>
      <c r="DO20" s="9"/>
      <c r="DP20" s="55">
        <v>0</v>
      </c>
      <c r="DQ20" s="23">
        <v>0</v>
      </c>
      <c r="DR20" s="23">
        <f>PRODUCT(Таблица1[[#This Row],[Столбец4]:[РЕГ НТЛ]])</f>
        <v>0</v>
      </c>
    </row>
    <row r="21" spans="1:122" x14ac:dyDescent="0.25">
      <c r="A21" s="10">
        <v>31</v>
      </c>
      <c r="B21" s="2" t="s">
        <v>267</v>
      </c>
      <c r="C21" s="2" t="s">
        <v>28</v>
      </c>
      <c r="D21" s="2" t="s">
        <v>29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9.1999999999999993</v>
      </c>
      <c r="P21" s="2">
        <v>8.8000000000000007</v>
      </c>
      <c r="Q21" s="2">
        <v>9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"/>
      <c r="AH21" s="1"/>
      <c r="AI21" s="1"/>
      <c r="AJ21" s="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9"/>
      <c r="DJ21" s="9"/>
      <c r="DK21" s="9"/>
      <c r="DL21" s="9"/>
      <c r="DM21" s="9"/>
      <c r="DN21" s="9"/>
      <c r="DO21" s="9"/>
      <c r="DP21" s="55">
        <v>0</v>
      </c>
      <c r="DQ21" s="23">
        <v>1</v>
      </c>
      <c r="DR21" s="23">
        <f>PRODUCT(Таблица1[[#This Row],[Столбец4]:[РЕГ НТЛ]])</f>
        <v>0</v>
      </c>
    </row>
    <row r="22" spans="1:122" x14ac:dyDescent="0.25">
      <c r="A22" s="35">
        <v>94</v>
      </c>
      <c r="B22" s="36" t="s">
        <v>268</v>
      </c>
      <c r="C22" s="36" t="s">
        <v>28</v>
      </c>
      <c r="D22" s="36" t="s">
        <v>29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>
        <v>9</v>
      </c>
      <c r="CK22" s="36">
        <v>8</v>
      </c>
      <c r="CL22" s="36">
        <v>9</v>
      </c>
      <c r="CM22" s="36">
        <v>8</v>
      </c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49"/>
      <c r="DJ22" s="49"/>
      <c r="DK22" s="49"/>
      <c r="DL22" s="49"/>
      <c r="DM22" s="49"/>
      <c r="DN22" s="49"/>
      <c r="DO22" s="49"/>
      <c r="DP22" s="55">
        <v>0</v>
      </c>
      <c r="DQ22" s="37">
        <v>1</v>
      </c>
      <c r="DR22" s="37">
        <f>PRODUCT(Таблица1[[#This Row],[Столбец4]:[РЕГ НТЛ]])</f>
        <v>0</v>
      </c>
    </row>
    <row r="23" spans="1:122" x14ac:dyDescent="0.25">
      <c r="A23" s="35">
        <v>94</v>
      </c>
      <c r="B23" s="36" t="s">
        <v>268</v>
      </c>
      <c r="C23" s="36" t="s">
        <v>28</v>
      </c>
      <c r="D23" s="36" t="s">
        <v>29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>
        <v>9</v>
      </c>
      <c r="CO23" s="36">
        <v>9.1999999999999993</v>
      </c>
      <c r="CP23" s="36">
        <v>9</v>
      </c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49"/>
      <c r="DJ23" s="49"/>
      <c r="DK23" s="49"/>
      <c r="DL23" s="49"/>
      <c r="DM23" s="49"/>
      <c r="DN23" s="49"/>
      <c r="DO23" s="49"/>
      <c r="DP23" s="55">
        <v>0</v>
      </c>
      <c r="DQ23" s="37">
        <v>1</v>
      </c>
      <c r="DR23" s="37">
        <f>PRODUCT(Таблица1[[#This Row],[Столбец4]:[РЕГ НТЛ]])</f>
        <v>0</v>
      </c>
    </row>
    <row r="24" spans="1:122" x14ac:dyDescent="0.25">
      <c r="A24" s="35">
        <v>284</v>
      </c>
      <c r="B24" s="36" t="s">
        <v>275</v>
      </c>
      <c r="C24" s="36" t="s">
        <v>28</v>
      </c>
      <c r="D24" s="36" t="s">
        <v>29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>
        <v>8</v>
      </c>
      <c r="CO24" s="36">
        <v>8</v>
      </c>
      <c r="CP24" s="36">
        <v>8.8000000000000007</v>
      </c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49"/>
      <c r="DJ24" s="49"/>
      <c r="DK24" s="49"/>
      <c r="DL24" s="49"/>
      <c r="DM24" s="49"/>
      <c r="DN24" s="49"/>
      <c r="DO24" s="49"/>
      <c r="DP24" s="55">
        <v>0</v>
      </c>
      <c r="DQ24" s="37">
        <v>1</v>
      </c>
      <c r="DR24" s="37">
        <f>PRODUCT(Таблица1[[#This Row],[Столбец4]:[РЕГ НТЛ]])</f>
        <v>0</v>
      </c>
    </row>
    <row r="25" spans="1:122" x14ac:dyDescent="0.25">
      <c r="A25" s="35">
        <v>95</v>
      </c>
      <c r="B25" s="36" t="s">
        <v>278</v>
      </c>
      <c r="C25" s="36" t="s">
        <v>28</v>
      </c>
      <c r="D25" s="36" t="s">
        <v>29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>
        <v>9.1999999999999993</v>
      </c>
      <c r="CK25" s="36">
        <v>9</v>
      </c>
      <c r="CL25" s="36">
        <v>9.1999999999999993</v>
      </c>
      <c r="CM25" s="36">
        <v>8.4</v>
      </c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49"/>
      <c r="DJ25" s="49"/>
      <c r="DK25" s="49"/>
      <c r="DL25" s="49"/>
      <c r="DM25" s="49"/>
      <c r="DN25" s="49"/>
      <c r="DO25" s="49"/>
      <c r="DP25" s="55">
        <v>0</v>
      </c>
      <c r="DQ25" s="37">
        <v>1</v>
      </c>
      <c r="DR25" s="37">
        <f>PRODUCT(Таблица1[[#This Row],[Столбец4]:[РЕГ НТЛ]])</f>
        <v>0</v>
      </c>
    </row>
    <row r="26" spans="1:122" x14ac:dyDescent="0.25">
      <c r="A26" s="35">
        <v>61</v>
      </c>
      <c r="B26" s="36" t="s">
        <v>223</v>
      </c>
      <c r="C26" s="36" t="s">
        <v>28</v>
      </c>
      <c r="D26" s="36" t="s">
        <v>29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>
        <v>8.8000000000000007</v>
      </c>
      <c r="AO26" s="36">
        <v>8.4</v>
      </c>
      <c r="AP26" s="36">
        <v>9</v>
      </c>
      <c r="AQ26" s="36">
        <v>8.6</v>
      </c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49"/>
      <c r="DJ26" s="49"/>
      <c r="DK26" s="49"/>
      <c r="DL26" s="49"/>
      <c r="DM26" s="49"/>
      <c r="DN26" s="49"/>
      <c r="DO26" s="49"/>
      <c r="DP26" s="55">
        <v>0</v>
      </c>
      <c r="DQ26" s="37">
        <v>1</v>
      </c>
      <c r="DR26" s="37">
        <f>PRODUCT(Таблица1[[#This Row],[Столбец4]:[РЕГ НТЛ]])</f>
        <v>0</v>
      </c>
    </row>
    <row r="27" spans="1:122" x14ac:dyDescent="0.25">
      <c r="A27" s="35">
        <v>61</v>
      </c>
      <c r="B27" s="36" t="s">
        <v>223</v>
      </c>
      <c r="C27" s="36" t="s">
        <v>28</v>
      </c>
      <c r="D27" s="36" t="s">
        <v>29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>
        <v>9</v>
      </c>
      <c r="AW27" s="36">
        <v>9</v>
      </c>
      <c r="AX27" s="36">
        <v>9.4</v>
      </c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49"/>
      <c r="DJ27" s="49"/>
      <c r="DK27" s="49"/>
      <c r="DL27" s="49"/>
      <c r="DM27" s="49"/>
      <c r="DN27" s="49"/>
      <c r="DO27" s="49"/>
      <c r="DP27" s="55">
        <v>0</v>
      </c>
      <c r="DQ27" s="37">
        <v>1</v>
      </c>
      <c r="DR27" s="37">
        <f>PRODUCT(Таблица1[[#This Row],[Столбец4]:[РЕГ НТЛ]])</f>
        <v>0</v>
      </c>
    </row>
    <row r="28" spans="1:122" x14ac:dyDescent="0.25">
      <c r="A28" s="10">
        <v>7</v>
      </c>
      <c r="B28" s="2" t="s">
        <v>286</v>
      </c>
      <c r="C28" s="2" t="s">
        <v>28</v>
      </c>
      <c r="D28" s="2" t="s">
        <v>29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v>8.4</v>
      </c>
      <c r="P28" s="2">
        <v>8.1999999999999993</v>
      </c>
      <c r="Q28" s="2">
        <v>8.6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9"/>
      <c r="DJ28" s="9"/>
      <c r="DK28" s="9"/>
      <c r="DL28" s="9"/>
      <c r="DM28" s="9"/>
      <c r="DN28" s="9"/>
      <c r="DO28" s="9"/>
      <c r="DP28" s="55">
        <v>0</v>
      </c>
      <c r="DQ28" s="23">
        <v>0</v>
      </c>
      <c r="DR28" s="23">
        <f>PRODUCT(Таблица1[[#This Row],[Столбец4]:[РЕГ НТЛ]])</f>
        <v>0</v>
      </c>
    </row>
    <row r="29" spans="1:122" x14ac:dyDescent="0.25">
      <c r="A29" s="35">
        <v>79</v>
      </c>
      <c r="B29" s="36" t="s">
        <v>287</v>
      </c>
      <c r="C29" s="36" t="s">
        <v>28</v>
      </c>
      <c r="D29" s="36" t="s">
        <v>42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>
        <v>8.6</v>
      </c>
      <c r="AS29" s="36">
        <v>0</v>
      </c>
      <c r="AT29" s="36">
        <v>8.8000000000000007</v>
      </c>
      <c r="AU29" s="36">
        <v>8.6</v>
      </c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49"/>
      <c r="DJ29" s="49"/>
      <c r="DK29" s="49"/>
      <c r="DL29" s="49"/>
      <c r="DM29" s="49"/>
      <c r="DN29" s="49"/>
      <c r="DO29" s="49"/>
      <c r="DP29" s="55">
        <v>0</v>
      </c>
      <c r="DQ29" s="37">
        <v>1</v>
      </c>
      <c r="DR29" s="37">
        <f>PRODUCT(Таблица1[[#This Row],[Столбец4]:[РЕГ НТЛ]])</f>
        <v>0</v>
      </c>
    </row>
    <row r="30" spans="1:122" x14ac:dyDescent="0.25">
      <c r="A30" s="35">
        <v>79</v>
      </c>
      <c r="B30" s="36" t="s">
        <v>287</v>
      </c>
      <c r="C30" s="36" t="s">
        <v>28</v>
      </c>
      <c r="D30" s="36" t="s">
        <v>42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>
        <v>9.1999999999999993</v>
      </c>
      <c r="AZ30" s="36">
        <v>8.8000000000000007</v>
      </c>
      <c r="BA30" s="36">
        <v>9.4</v>
      </c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49"/>
      <c r="DJ30" s="49"/>
      <c r="DK30" s="49"/>
      <c r="DL30" s="49"/>
      <c r="DM30" s="49"/>
      <c r="DN30" s="49"/>
      <c r="DO30" s="49"/>
      <c r="DP30" s="55">
        <v>0</v>
      </c>
      <c r="DQ30" s="37">
        <v>1</v>
      </c>
      <c r="DR30" s="37">
        <f>PRODUCT(Таблица1[[#This Row],[Столбец4]:[РЕГ НТЛ]])</f>
        <v>0</v>
      </c>
    </row>
    <row r="31" spans="1:122" x14ac:dyDescent="0.25">
      <c r="A31" s="35">
        <v>53</v>
      </c>
      <c r="B31" s="36" t="s">
        <v>289</v>
      </c>
      <c r="C31" s="36" t="s">
        <v>28</v>
      </c>
      <c r="D31" s="36" t="s">
        <v>42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>
        <v>8.6</v>
      </c>
      <c r="AZ31" s="36">
        <v>9.4</v>
      </c>
      <c r="BA31" s="36">
        <v>9.6</v>
      </c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49"/>
      <c r="DJ31" s="49"/>
      <c r="DK31" s="49"/>
      <c r="DL31" s="49"/>
      <c r="DM31" s="49"/>
      <c r="DN31" s="49"/>
      <c r="DO31" s="49"/>
      <c r="DP31" s="55">
        <v>0</v>
      </c>
      <c r="DQ31" s="37">
        <v>0</v>
      </c>
      <c r="DR31" s="37">
        <f>PRODUCT(Таблица1[[#This Row],[Столбец4]:[РЕГ НТЛ]])</f>
        <v>0</v>
      </c>
    </row>
    <row r="32" spans="1:122" x14ac:dyDescent="0.25">
      <c r="A32" s="10">
        <v>9</v>
      </c>
      <c r="B32" s="2" t="s">
        <v>290</v>
      </c>
      <c r="C32" s="2" t="s">
        <v>28</v>
      </c>
      <c r="D32" s="2" t="s">
        <v>29</v>
      </c>
      <c r="E32" s="8"/>
      <c r="F32" s="2"/>
      <c r="G32" s="2"/>
      <c r="H32" s="2"/>
      <c r="I32" s="2"/>
      <c r="J32" s="2"/>
      <c r="K32" s="2"/>
      <c r="L32" s="2"/>
      <c r="M32" s="2"/>
      <c r="N32" s="2"/>
      <c r="O32" s="2">
        <v>8.4</v>
      </c>
      <c r="P32" s="2">
        <v>8.4</v>
      </c>
      <c r="Q32" s="2">
        <v>8.4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9"/>
      <c r="DJ32" s="9"/>
      <c r="DK32" s="9"/>
      <c r="DL32" s="9"/>
      <c r="DM32" s="9"/>
      <c r="DN32" s="9"/>
      <c r="DO32" s="9"/>
      <c r="DP32" s="55">
        <v>0</v>
      </c>
      <c r="DQ32" s="23">
        <v>1</v>
      </c>
      <c r="DR32" s="23">
        <f>PRODUCT(Таблица1[[#This Row],[Столбец4]:[РЕГ НТЛ]])</f>
        <v>0</v>
      </c>
    </row>
    <row r="33" spans="1:122" x14ac:dyDescent="0.25">
      <c r="A33" s="10">
        <v>10</v>
      </c>
      <c r="B33" s="2" t="s">
        <v>291</v>
      </c>
      <c r="C33" s="2" t="s">
        <v>28</v>
      </c>
      <c r="D33" s="2" t="s">
        <v>29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8.1999999999999993</v>
      </c>
      <c r="P33" s="2">
        <v>8.4</v>
      </c>
      <c r="Q33" s="2">
        <v>8.6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9"/>
      <c r="DJ33" s="9"/>
      <c r="DK33" s="9"/>
      <c r="DL33" s="9"/>
      <c r="DM33" s="9"/>
      <c r="DN33" s="9"/>
      <c r="DO33" s="9"/>
      <c r="DP33" s="55">
        <v>0</v>
      </c>
      <c r="DQ33" s="23">
        <v>0</v>
      </c>
      <c r="DR33" s="23">
        <f>PRODUCT(Таблица1[[#This Row],[Столбец4]:[РЕГ НТЛ]])</f>
        <v>0</v>
      </c>
    </row>
    <row r="34" spans="1:122" x14ac:dyDescent="0.25">
      <c r="A34" s="35">
        <v>50</v>
      </c>
      <c r="B34" s="36" t="s">
        <v>292</v>
      </c>
      <c r="C34" s="36" t="s">
        <v>28</v>
      </c>
      <c r="D34" s="36" t="s">
        <v>29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>
        <v>9</v>
      </c>
      <c r="AM34" s="36">
        <v>9</v>
      </c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49"/>
      <c r="DJ34" s="49"/>
      <c r="DK34" s="49"/>
      <c r="DL34" s="49"/>
      <c r="DM34" s="49"/>
      <c r="DN34" s="49"/>
      <c r="DO34" s="49"/>
      <c r="DP34" s="55">
        <v>0</v>
      </c>
      <c r="DQ34" s="37">
        <v>1</v>
      </c>
      <c r="DR34" s="37">
        <f>PRODUCT(Таблица1[[#This Row],[Столбец4]:[РЕГ НТЛ]])</f>
        <v>0</v>
      </c>
    </row>
    <row r="35" spans="1:122" x14ac:dyDescent="0.25">
      <c r="A35" s="35">
        <v>71</v>
      </c>
      <c r="B35" s="36" t="s">
        <v>293</v>
      </c>
      <c r="C35" s="36" t="s">
        <v>28</v>
      </c>
      <c r="D35" s="36" t="s">
        <v>29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>
        <v>8.8000000000000007</v>
      </c>
      <c r="AS35" s="36">
        <v>8.4</v>
      </c>
      <c r="AT35" s="36">
        <v>8.6</v>
      </c>
      <c r="AU35" s="36">
        <v>8.4</v>
      </c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49"/>
      <c r="DJ35" s="49"/>
      <c r="DK35" s="49"/>
      <c r="DL35" s="49"/>
      <c r="DM35" s="49"/>
      <c r="DN35" s="49"/>
      <c r="DO35" s="49"/>
      <c r="DP35" s="55">
        <v>0</v>
      </c>
      <c r="DQ35" s="37">
        <v>1</v>
      </c>
      <c r="DR35" s="37">
        <f>PRODUCT(Таблица1[[#This Row],[Столбец4]:[РЕГ НТЛ]])</f>
        <v>0</v>
      </c>
    </row>
    <row r="36" spans="1:122" x14ac:dyDescent="0.25">
      <c r="A36" s="35">
        <v>71</v>
      </c>
      <c r="B36" s="36" t="s">
        <v>293</v>
      </c>
      <c r="C36" s="36" t="s">
        <v>28</v>
      </c>
      <c r="D36" s="36" t="s">
        <v>29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>
        <v>8.8000000000000007</v>
      </c>
      <c r="AZ36" s="36">
        <v>9</v>
      </c>
      <c r="BA36" s="36">
        <v>9.6</v>
      </c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49"/>
      <c r="DJ36" s="49"/>
      <c r="DK36" s="49"/>
      <c r="DL36" s="49"/>
      <c r="DM36" s="49"/>
      <c r="DN36" s="49"/>
      <c r="DO36" s="49"/>
      <c r="DP36" s="55">
        <v>0</v>
      </c>
      <c r="DQ36" s="37">
        <v>1</v>
      </c>
      <c r="DR36" s="37">
        <f>PRODUCT(Таблица1[[#This Row],[Столбец4]:[РЕГ НТЛ]])</f>
        <v>0</v>
      </c>
    </row>
    <row r="37" spans="1:122" x14ac:dyDescent="0.25">
      <c r="A37" s="35">
        <v>66</v>
      </c>
      <c r="B37" s="36" t="s">
        <v>298</v>
      </c>
      <c r="C37" s="36" t="s">
        <v>28</v>
      </c>
      <c r="D37" s="36" t="s">
        <v>29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>
        <v>9.1999999999999993</v>
      </c>
      <c r="AM37" s="36">
        <v>9.4</v>
      </c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49"/>
      <c r="DJ37" s="49"/>
      <c r="DK37" s="49"/>
      <c r="DL37" s="49"/>
      <c r="DM37" s="49"/>
      <c r="DN37" s="49"/>
      <c r="DO37" s="49"/>
      <c r="DP37" s="55">
        <v>0</v>
      </c>
      <c r="DQ37" s="37">
        <v>1</v>
      </c>
      <c r="DR37" s="37">
        <f>PRODUCT(Таблица1[[#This Row],[Столбец4]:[РЕГ НТЛ]])</f>
        <v>0</v>
      </c>
    </row>
    <row r="38" spans="1:122" x14ac:dyDescent="0.25">
      <c r="A38" s="35">
        <v>67</v>
      </c>
      <c r="B38" s="36" t="s">
        <v>224</v>
      </c>
      <c r="C38" s="36" t="s">
        <v>28</v>
      </c>
      <c r="D38" s="36" t="s">
        <v>29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>
        <v>8.4</v>
      </c>
      <c r="AW38" s="36">
        <v>8.8000000000000007</v>
      </c>
      <c r="AX38" s="36">
        <v>9</v>
      </c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49"/>
      <c r="DJ38" s="49"/>
      <c r="DK38" s="49"/>
      <c r="DL38" s="49"/>
      <c r="DM38" s="49"/>
      <c r="DN38" s="49"/>
      <c r="DO38" s="49"/>
      <c r="DP38" s="55">
        <v>0</v>
      </c>
      <c r="DQ38" s="37">
        <v>1</v>
      </c>
      <c r="DR38" s="37">
        <f>PRODUCT(Таблица1[[#This Row],[Столбец4]:[РЕГ НТЛ]])</f>
        <v>0</v>
      </c>
    </row>
    <row r="39" spans="1:122" x14ac:dyDescent="0.25">
      <c r="A39" s="10">
        <v>39</v>
      </c>
      <c r="B39" s="2" t="s">
        <v>306</v>
      </c>
      <c r="C39" s="2" t="s">
        <v>28</v>
      </c>
      <c r="D39" s="2" t="s">
        <v>29</v>
      </c>
      <c r="E39" s="8"/>
      <c r="F39" s="2"/>
      <c r="G39" s="2"/>
      <c r="H39" s="2">
        <v>8.6</v>
      </c>
      <c r="I39" s="2">
        <v>8.4</v>
      </c>
      <c r="J39" s="2">
        <v>9.6</v>
      </c>
      <c r="K39" s="2">
        <v>8.6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13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9"/>
      <c r="DJ39" s="9"/>
      <c r="DK39" s="9"/>
      <c r="DL39" s="9"/>
      <c r="DM39" s="9"/>
      <c r="DN39" s="9"/>
      <c r="DO39" s="9"/>
      <c r="DP39" s="55">
        <v>0</v>
      </c>
      <c r="DQ39" s="23">
        <v>1</v>
      </c>
      <c r="DR39" s="23">
        <f>PRODUCT(Таблица1[[#This Row],[Столбец4]:[РЕГ НТЛ]])</f>
        <v>0</v>
      </c>
    </row>
    <row r="40" spans="1:122" x14ac:dyDescent="0.25">
      <c r="A40" s="10">
        <v>39</v>
      </c>
      <c r="B40" s="2" t="s">
        <v>306</v>
      </c>
      <c r="C40" s="2" t="s">
        <v>28</v>
      </c>
      <c r="D40" s="2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>
        <v>9.8000000000000007</v>
      </c>
      <c r="P40" s="2">
        <v>10</v>
      </c>
      <c r="Q40" s="2">
        <v>9.8000000000000007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9"/>
      <c r="DJ40" s="9"/>
      <c r="DK40" s="9"/>
      <c r="DL40" s="9"/>
      <c r="DM40" s="9"/>
      <c r="DN40" s="9"/>
      <c r="DO40" s="9"/>
      <c r="DP40" s="55">
        <v>0</v>
      </c>
      <c r="DQ40" s="23">
        <v>1</v>
      </c>
      <c r="DR40" s="23">
        <f>PRODUCT(Таблица1[[#This Row],[Столбец4]:[РЕГ НТЛ]])</f>
        <v>0</v>
      </c>
    </row>
    <row r="41" spans="1:122" x14ac:dyDescent="0.25">
      <c r="A41" s="10">
        <v>8</v>
      </c>
      <c r="B41" s="2" t="s">
        <v>312</v>
      </c>
      <c r="C41" s="2" t="s">
        <v>28</v>
      </c>
      <c r="D41" s="2" t="s">
        <v>29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8.6</v>
      </c>
      <c r="P41" s="2">
        <v>9.1999999999999993</v>
      </c>
      <c r="Q41" s="2">
        <v>8.8000000000000007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9"/>
      <c r="DJ41" s="9"/>
      <c r="DK41" s="9"/>
      <c r="DL41" s="9"/>
      <c r="DM41" s="9"/>
      <c r="DN41" s="9"/>
      <c r="DO41" s="9"/>
      <c r="DP41" s="55">
        <v>0</v>
      </c>
      <c r="DQ41" s="23">
        <v>0</v>
      </c>
      <c r="DR41" s="23">
        <f>PRODUCT(Таблица1[[#This Row],[Столбец4]:[РЕГ НТЛ]])</f>
        <v>0</v>
      </c>
    </row>
    <row r="42" spans="1:122" x14ac:dyDescent="0.25">
      <c r="A42" s="35">
        <v>76</v>
      </c>
      <c r="B42" s="36" t="s">
        <v>313</v>
      </c>
      <c r="C42" s="36" t="s">
        <v>28</v>
      </c>
      <c r="D42" s="36" t="s">
        <v>29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>
        <v>9.6</v>
      </c>
      <c r="AS42" s="36">
        <v>9.1999999999999993</v>
      </c>
      <c r="AT42" s="36">
        <v>9.4</v>
      </c>
      <c r="AU42" s="36">
        <v>9.1999999999999993</v>
      </c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49"/>
      <c r="DJ42" s="49"/>
      <c r="DK42" s="49"/>
      <c r="DL42" s="49"/>
      <c r="DM42" s="49"/>
      <c r="DN42" s="49"/>
      <c r="DO42" s="49"/>
      <c r="DP42" s="55">
        <v>0</v>
      </c>
      <c r="DQ42" s="37">
        <v>1</v>
      </c>
      <c r="DR42" s="37">
        <f>PRODUCT(Таблица1[[#This Row],[Столбец4]:[РЕГ НТЛ]])</f>
        <v>0</v>
      </c>
    </row>
    <row r="43" spans="1:122" x14ac:dyDescent="0.25">
      <c r="A43" s="10">
        <v>43</v>
      </c>
      <c r="B43" s="2" t="s">
        <v>319</v>
      </c>
      <c r="C43" s="2" t="s">
        <v>28</v>
      </c>
      <c r="D43" s="2" t="s">
        <v>29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>
        <v>9.1999999999999993</v>
      </c>
      <c r="P43" s="2">
        <v>8.4</v>
      </c>
      <c r="Q43" s="2">
        <v>9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9"/>
      <c r="DJ43" s="9"/>
      <c r="DK43" s="9"/>
      <c r="DL43" s="9"/>
      <c r="DM43" s="9"/>
      <c r="DN43" s="9"/>
      <c r="DO43" s="9"/>
      <c r="DP43" s="55">
        <v>0</v>
      </c>
      <c r="DQ43" s="23">
        <v>1</v>
      </c>
      <c r="DR43" s="23">
        <f>PRODUCT(Таблица1[[#This Row],[Столбец4]:[РЕГ НТЛ]])</f>
        <v>0</v>
      </c>
    </row>
    <row r="44" spans="1:122" x14ac:dyDescent="0.25">
      <c r="A44" s="35">
        <v>98</v>
      </c>
      <c r="B44" s="36" t="s">
        <v>322</v>
      </c>
      <c r="C44" s="36" t="s">
        <v>28</v>
      </c>
      <c r="D44" s="36" t="s">
        <v>29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>
        <v>8.6</v>
      </c>
      <c r="CK44" s="36">
        <v>8.4</v>
      </c>
      <c r="CL44" s="36">
        <v>9</v>
      </c>
      <c r="CM44" s="36">
        <v>8.1999999999999993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49"/>
      <c r="DJ44" s="49"/>
      <c r="DK44" s="49"/>
      <c r="DL44" s="49"/>
      <c r="DM44" s="49"/>
      <c r="DN44" s="49"/>
      <c r="DO44" s="49"/>
      <c r="DP44" s="55">
        <v>0</v>
      </c>
      <c r="DQ44" s="37">
        <v>1</v>
      </c>
      <c r="DR44" s="37">
        <f>PRODUCT(Таблица1[[#This Row],[Столбец4]:[РЕГ НТЛ]])</f>
        <v>0</v>
      </c>
    </row>
    <row r="45" spans="1:122" x14ac:dyDescent="0.25">
      <c r="A45" s="35">
        <v>68</v>
      </c>
      <c r="B45" s="36" t="s">
        <v>325</v>
      </c>
      <c r="C45" s="36" t="s">
        <v>28</v>
      </c>
      <c r="D45" s="36" t="s">
        <v>29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>
        <v>8.6</v>
      </c>
      <c r="AZ45" s="36">
        <v>8.8000000000000007</v>
      </c>
      <c r="BA45" s="36">
        <v>9.4</v>
      </c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49"/>
      <c r="DJ45" s="49"/>
      <c r="DK45" s="49"/>
      <c r="DL45" s="49"/>
      <c r="DM45" s="49"/>
      <c r="DN45" s="49"/>
      <c r="DO45" s="49"/>
      <c r="DP45" s="55">
        <v>0</v>
      </c>
      <c r="DQ45" s="37">
        <v>1</v>
      </c>
      <c r="DR45" s="37">
        <f>PRODUCT(Таблица1[[#This Row],[Столбец4]:[РЕГ НТЛ]])</f>
        <v>0</v>
      </c>
    </row>
    <row r="46" spans="1:122" x14ac:dyDescent="0.25">
      <c r="A46" s="35">
        <v>49</v>
      </c>
      <c r="B46" s="36" t="s">
        <v>326</v>
      </c>
      <c r="C46" s="36" t="s">
        <v>28</v>
      </c>
      <c r="D46" s="36" t="s">
        <v>29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>
        <v>8.4</v>
      </c>
      <c r="AZ46" s="36">
        <v>8.4</v>
      </c>
      <c r="BA46" s="36">
        <v>9</v>
      </c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49"/>
      <c r="DJ46" s="49"/>
      <c r="DK46" s="49"/>
      <c r="DL46" s="49"/>
      <c r="DM46" s="49"/>
      <c r="DN46" s="49"/>
      <c r="DO46" s="49"/>
      <c r="DP46" s="55">
        <v>0</v>
      </c>
      <c r="DQ46" s="37">
        <v>0</v>
      </c>
      <c r="DR46" s="37">
        <f>PRODUCT(Таблица1[[#This Row],[Столбец4]:[РЕГ НТЛ]])</f>
        <v>0</v>
      </c>
    </row>
    <row r="47" spans="1:122" x14ac:dyDescent="0.25">
      <c r="A47" s="35">
        <v>88</v>
      </c>
      <c r="B47" s="36" t="s">
        <v>330</v>
      </c>
      <c r="C47" s="36" t="s">
        <v>28</v>
      </c>
      <c r="D47" s="36" t="s">
        <v>29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>
        <v>8.8000000000000007</v>
      </c>
      <c r="CK47" s="36">
        <v>8.4</v>
      </c>
      <c r="CL47" s="36">
        <v>8.8000000000000007</v>
      </c>
      <c r="CM47" s="36">
        <v>8.8000000000000007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49"/>
      <c r="DJ47" s="49"/>
      <c r="DK47" s="49"/>
      <c r="DL47" s="49"/>
      <c r="DM47" s="49"/>
      <c r="DN47" s="49"/>
      <c r="DO47" s="49"/>
      <c r="DP47" s="55">
        <v>0</v>
      </c>
      <c r="DQ47" s="37">
        <v>1</v>
      </c>
      <c r="DR47" s="37">
        <f>PRODUCT(Таблица1[[#This Row],[Столбец4]:[РЕГ НТЛ]])</f>
        <v>0</v>
      </c>
    </row>
    <row r="48" spans="1:122" x14ac:dyDescent="0.25">
      <c r="A48" s="10">
        <v>44</v>
      </c>
      <c r="B48" s="2" t="s">
        <v>217</v>
      </c>
      <c r="C48" s="2" t="s">
        <v>28</v>
      </c>
      <c r="D48" s="2" t="s">
        <v>29</v>
      </c>
      <c r="E48" s="8"/>
      <c r="F48" s="2"/>
      <c r="G48" s="2"/>
      <c r="H48" s="2"/>
      <c r="I48" s="2"/>
      <c r="J48" s="2"/>
      <c r="K48" s="2"/>
      <c r="L48" s="2">
        <v>7.8</v>
      </c>
      <c r="M48" s="2">
        <v>8</v>
      </c>
      <c r="N48" s="2">
        <v>8.4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9"/>
      <c r="DJ48" s="9"/>
      <c r="DK48" s="9"/>
      <c r="DL48" s="9"/>
      <c r="DM48" s="9"/>
      <c r="DN48" s="9"/>
      <c r="DO48" s="9"/>
      <c r="DP48" s="55">
        <v>0</v>
      </c>
      <c r="DQ48" s="23">
        <v>1</v>
      </c>
      <c r="DR48" s="23">
        <f>PRODUCT(Таблица1[[#This Row],[Столбец4]:[РЕГ НТЛ]])</f>
        <v>0</v>
      </c>
    </row>
    <row r="49" spans="1:122" x14ac:dyDescent="0.25">
      <c r="A49" s="35">
        <v>62</v>
      </c>
      <c r="B49" s="36" t="s">
        <v>338</v>
      </c>
      <c r="C49" s="36" t="s">
        <v>28</v>
      </c>
      <c r="D49" s="36" t="s">
        <v>29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>
        <v>9</v>
      </c>
      <c r="AZ49" s="36">
        <v>9.1999999999999993</v>
      </c>
      <c r="BA49" s="36">
        <v>9.6</v>
      </c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49"/>
      <c r="DJ49" s="49"/>
      <c r="DK49" s="49"/>
      <c r="DL49" s="49"/>
      <c r="DM49" s="49"/>
      <c r="DN49" s="49"/>
      <c r="DO49" s="49"/>
      <c r="DP49" s="55">
        <v>0</v>
      </c>
      <c r="DQ49" s="37">
        <v>0</v>
      </c>
      <c r="DR49" s="37">
        <f>PRODUCT(Таблица1[[#This Row],[Столбец4]:[РЕГ НТЛ]])</f>
        <v>0</v>
      </c>
    </row>
    <row r="50" spans="1:122" x14ac:dyDescent="0.25">
      <c r="A50" s="10">
        <v>29</v>
      </c>
      <c r="B50" s="2" t="s">
        <v>343</v>
      </c>
      <c r="C50" s="2" t="s">
        <v>28</v>
      </c>
      <c r="D50" s="2" t="s">
        <v>29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>
        <v>8.6</v>
      </c>
      <c r="P50" s="2">
        <v>8.8000000000000007</v>
      </c>
      <c r="Q50" s="2">
        <v>9.4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9"/>
      <c r="DJ50" s="9"/>
      <c r="DK50" s="9"/>
      <c r="DL50" s="9"/>
      <c r="DM50" s="9"/>
      <c r="DN50" s="9"/>
      <c r="DO50" s="9"/>
      <c r="DP50" s="55">
        <v>0</v>
      </c>
      <c r="DQ50" s="23">
        <v>1</v>
      </c>
      <c r="DR50" s="23">
        <f>PRODUCT(Таблица1[[#This Row],[Столбец4]:[РЕГ НТЛ]])</f>
        <v>0</v>
      </c>
    </row>
    <row r="51" spans="1:122" x14ac:dyDescent="0.25">
      <c r="A51" s="10">
        <v>32</v>
      </c>
      <c r="B51" s="2" t="s">
        <v>354</v>
      </c>
      <c r="C51" s="2" t="s">
        <v>28</v>
      </c>
      <c r="D51" s="2" t="s">
        <v>29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>
        <v>9.1999999999999993</v>
      </c>
      <c r="P51" s="2">
        <v>8.8000000000000007</v>
      </c>
      <c r="Q51" s="2">
        <v>8.6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14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9"/>
      <c r="DJ51" s="9"/>
      <c r="DK51" s="9"/>
      <c r="DL51" s="9"/>
      <c r="DM51" s="9"/>
      <c r="DN51" s="9"/>
      <c r="DO51" s="9"/>
      <c r="DP51" s="55">
        <v>0</v>
      </c>
      <c r="DQ51" s="23">
        <v>1</v>
      </c>
      <c r="DR51" s="23">
        <f>PRODUCT(Таблица1[[#This Row],[Столбец4]:[РЕГ НТЛ]])</f>
        <v>0</v>
      </c>
    </row>
    <row r="52" spans="1:122" x14ac:dyDescent="0.25">
      <c r="A52" s="10">
        <v>45</v>
      </c>
      <c r="B52" s="2" t="s">
        <v>218</v>
      </c>
      <c r="C52" s="2" t="s">
        <v>28</v>
      </c>
      <c r="D52" s="2" t="s">
        <v>29</v>
      </c>
      <c r="E52" s="2"/>
      <c r="F52" s="2"/>
      <c r="G52" s="2"/>
      <c r="H52" s="2"/>
      <c r="I52" s="2"/>
      <c r="J52" s="2"/>
      <c r="K52" s="2"/>
      <c r="L52" s="2">
        <v>9.4</v>
      </c>
      <c r="M52" s="2">
        <v>9.6</v>
      </c>
      <c r="N52" s="2">
        <v>9.6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9"/>
      <c r="DJ52" s="9"/>
      <c r="DK52" s="9"/>
      <c r="DL52" s="9"/>
      <c r="DM52" s="9"/>
      <c r="DN52" s="9"/>
      <c r="DO52" s="9"/>
      <c r="DP52" s="55">
        <v>0</v>
      </c>
      <c r="DQ52" s="23">
        <v>1</v>
      </c>
      <c r="DR52" s="23">
        <f>PRODUCT(Таблица1[[#This Row],[Столбец4]:[РЕГ НТЛ]])</f>
        <v>0</v>
      </c>
    </row>
    <row r="53" spans="1:122" x14ac:dyDescent="0.25">
      <c r="A53" s="35">
        <v>107</v>
      </c>
      <c r="B53" s="36" t="s">
        <v>245</v>
      </c>
      <c r="C53" s="36" t="s">
        <v>28</v>
      </c>
      <c r="D53" s="36" t="s">
        <v>29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>
        <v>8.6</v>
      </c>
      <c r="CG53" s="36">
        <v>8.4</v>
      </c>
      <c r="CH53" s="36">
        <v>9</v>
      </c>
      <c r="CI53" s="36">
        <v>8.1999999999999993</v>
      </c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49"/>
      <c r="DJ53" s="49"/>
      <c r="DK53" s="49"/>
      <c r="DL53" s="49"/>
      <c r="DM53" s="49"/>
      <c r="DN53" s="49"/>
      <c r="DO53" s="49"/>
      <c r="DP53" s="55">
        <v>0</v>
      </c>
      <c r="DQ53" s="37">
        <v>1</v>
      </c>
      <c r="DR53" s="37">
        <f>PRODUCT(Таблица1[[#This Row],[Столбец4]:[РЕГ НТЛ]])</f>
        <v>0</v>
      </c>
    </row>
    <row r="54" spans="1:122" x14ac:dyDescent="0.25">
      <c r="A54" s="35">
        <v>85</v>
      </c>
      <c r="B54" s="36" t="s">
        <v>225</v>
      </c>
      <c r="C54" s="36" t="s">
        <v>28</v>
      </c>
      <c r="D54" s="36" t="s">
        <v>29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>
        <v>8.8000000000000007</v>
      </c>
      <c r="AW54" s="36">
        <v>8.8000000000000007</v>
      </c>
      <c r="AX54" s="36">
        <v>9.6</v>
      </c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49"/>
      <c r="DJ54" s="49"/>
      <c r="DK54" s="49"/>
      <c r="DL54" s="49"/>
      <c r="DM54" s="49"/>
      <c r="DN54" s="49"/>
      <c r="DO54" s="49"/>
      <c r="DP54" s="55">
        <v>0</v>
      </c>
      <c r="DQ54" s="37">
        <v>1</v>
      </c>
      <c r="DR54" s="37">
        <f>PRODUCT(Таблица1[[#This Row],[Столбец4]:[РЕГ НТЛ]])</f>
        <v>0</v>
      </c>
    </row>
    <row r="55" spans="1:122" x14ac:dyDescent="0.25">
      <c r="A55" s="35">
        <v>87</v>
      </c>
      <c r="B55" s="36" t="s">
        <v>255</v>
      </c>
      <c r="C55" s="36" t="s">
        <v>28</v>
      </c>
      <c r="D55" s="36" t="s">
        <v>11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>
        <v>4</v>
      </c>
      <c r="DA55" s="36"/>
      <c r="DB55" s="36"/>
      <c r="DC55" s="36"/>
      <c r="DD55" s="36"/>
      <c r="DE55" s="36"/>
      <c r="DF55" s="36"/>
      <c r="DG55" s="36"/>
      <c r="DH55" s="36"/>
      <c r="DI55" s="49"/>
      <c r="DJ55" s="49"/>
      <c r="DK55" s="49"/>
      <c r="DL55" s="49"/>
      <c r="DM55" s="49"/>
      <c r="DN55" s="49"/>
      <c r="DO55" s="49"/>
      <c r="DP55" s="55">
        <v>2</v>
      </c>
      <c r="DQ55" s="37">
        <v>1</v>
      </c>
      <c r="DR55" s="37">
        <f>PRODUCT(Таблица1[[#This Row],[Столбец4]:[РЕГ НТЛ]])</f>
        <v>2</v>
      </c>
    </row>
    <row r="56" spans="1:122" x14ac:dyDescent="0.25">
      <c r="A56" s="35">
        <v>87</v>
      </c>
      <c r="B56" s="36" t="s">
        <v>255</v>
      </c>
      <c r="C56" s="36" t="s">
        <v>28</v>
      </c>
      <c r="D56" s="36" t="s">
        <v>11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>
        <v>1</v>
      </c>
      <c r="DG56" s="36"/>
      <c r="DH56" s="36"/>
      <c r="DI56" s="49"/>
      <c r="DJ56" s="49"/>
      <c r="DK56" s="49"/>
      <c r="DL56" s="49"/>
      <c r="DM56" s="49"/>
      <c r="DN56" s="49"/>
      <c r="DO56" s="49"/>
      <c r="DP56" s="55">
        <v>0</v>
      </c>
      <c r="DQ56" s="37">
        <v>1</v>
      </c>
      <c r="DR56" s="37">
        <f>PRODUCT(Таблица1[[#This Row],[Столбец4]:[РЕГ НТЛ]])</f>
        <v>0</v>
      </c>
    </row>
    <row r="57" spans="1:122" x14ac:dyDescent="0.25">
      <c r="A57" s="35">
        <v>113</v>
      </c>
      <c r="B57" s="36" t="s">
        <v>229</v>
      </c>
      <c r="C57" s="36" t="s">
        <v>28</v>
      </c>
      <c r="D57" s="36" t="s">
        <v>11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49">
        <v>1</v>
      </c>
      <c r="DJ57" s="49"/>
      <c r="DK57" s="49"/>
      <c r="DL57" s="49"/>
      <c r="DM57" s="49"/>
      <c r="DN57" s="49"/>
      <c r="DO57" s="49"/>
      <c r="DP57" s="55">
        <v>12</v>
      </c>
      <c r="DQ57" s="37">
        <v>1</v>
      </c>
      <c r="DR57" s="37">
        <f>PRODUCT(Таблица1[[#This Row],[Столбец4]:[РЕГ НТЛ]])</f>
        <v>12</v>
      </c>
    </row>
    <row r="58" spans="1:122" x14ac:dyDescent="0.25">
      <c r="A58" s="35">
        <v>113</v>
      </c>
      <c r="B58" s="36" t="s">
        <v>229</v>
      </c>
      <c r="C58" s="36" t="s">
        <v>28</v>
      </c>
      <c r="D58" s="36" t="s">
        <v>11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>
        <v>2</v>
      </c>
      <c r="DB58" s="36"/>
      <c r="DC58" s="36"/>
      <c r="DD58" s="36"/>
      <c r="DE58" s="36"/>
      <c r="DF58" s="36"/>
      <c r="DG58" s="36"/>
      <c r="DH58" s="36"/>
      <c r="DI58" s="49"/>
      <c r="DJ58" s="49"/>
      <c r="DK58" s="49"/>
      <c r="DL58" s="49"/>
      <c r="DM58" s="49"/>
      <c r="DN58" s="49"/>
      <c r="DO58" s="49"/>
      <c r="DP58" s="55">
        <v>8</v>
      </c>
      <c r="DQ58" s="37">
        <v>1</v>
      </c>
      <c r="DR58" s="37">
        <f>PRODUCT(Таблица1[[#This Row],[Столбец4]:[РЕГ НТЛ]])</f>
        <v>8</v>
      </c>
    </row>
    <row r="59" spans="1:122" x14ac:dyDescent="0.25">
      <c r="A59" s="35">
        <v>113</v>
      </c>
      <c r="B59" s="36" t="s">
        <v>229</v>
      </c>
      <c r="C59" s="36" t="s">
        <v>28</v>
      </c>
      <c r="D59" s="36" t="s">
        <v>11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>
        <v>3</v>
      </c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49"/>
      <c r="DJ59" s="49"/>
      <c r="DK59" s="49"/>
      <c r="DL59" s="49"/>
      <c r="DM59" s="49"/>
      <c r="DN59" s="49"/>
      <c r="DO59" s="49"/>
      <c r="DP59" s="55">
        <v>12</v>
      </c>
      <c r="DQ59" s="37">
        <v>1</v>
      </c>
      <c r="DR59" s="37">
        <f>PRODUCT(Таблица1[[#This Row],[Столбец4]:[РЕГ НТЛ]])</f>
        <v>12</v>
      </c>
    </row>
    <row r="60" spans="1:122" x14ac:dyDescent="0.25">
      <c r="A60" s="35">
        <v>113</v>
      </c>
      <c r="B60" s="36" t="s">
        <v>229</v>
      </c>
      <c r="C60" s="36" t="s">
        <v>28</v>
      </c>
      <c r="D60" s="36" t="s">
        <v>11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>
        <v>1</v>
      </c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49"/>
      <c r="DJ60" s="49"/>
      <c r="DK60" s="49"/>
      <c r="DL60" s="49"/>
      <c r="DM60" s="49"/>
      <c r="DN60" s="49"/>
      <c r="DO60" s="49"/>
      <c r="DP60" s="55">
        <v>0</v>
      </c>
      <c r="DQ60" s="37">
        <v>1</v>
      </c>
      <c r="DR60" s="37">
        <f>PRODUCT(Таблица1[[#This Row],[Столбец4]:[РЕГ НТЛ]])</f>
        <v>0</v>
      </c>
    </row>
    <row r="61" spans="1:122" x14ac:dyDescent="0.25">
      <c r="A61" s="35">
        <v>113</v>
      </c>
      <c r="B61" s="36" t="s">
        <v>229</v>
      </c>
      <c r="C61" s="36" t="s">
        <v>28</v>
      </c>
      <c r="D61" s="36" t="s">
        <v>11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>
        <v>3</v>
      </c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49"/>
      <c r="DJ61" s="49"/>
      <c r="DK61" s="49"/>
      <c r="DL61" s="49"/>
      <c r="DM61" s="49"/>
      <c r="DN61" s="49"/>
      <c r="DO61" s="49"/>
      <c r="DP61" s="55">
        <v>0</v>
      </c>
      <c r="DQ61" s="37">
        <v>1</v>
      </c>
      <c r="DR61" s="37">
        <f>PRODUCT(Таблица1[[#This Row],[Столбец4]:[РЕГ НТЛ]])</f>
        <v>0</v>
      </c>
    </row>
    <row r="62" spans="1:122" x14ac:dyDescent="0.25">
      <c r="A62" s="35">
        <v>113</v>
      </c>
      <c r="B62" s="36" t="s">
        <v>229</v>
      </c>
      <c r="C62" s="36" t="s">
        <v>28</v>
      </c>
      <c r="D62" s="36" t="s">
        <v>11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>
        <v>1</v>
      </c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49"/>
      <c r="DJ62" s="49"/>
      <c r="DK62" s="49"/>
      <c r="DL62" s="49"/>
      <c r="DM62" s="49"/>
      <c r="DN62" s="49"/>
      <c r="DO62" s="49"/>
      <c r="DP62" s="55">
        <v>0</v>
      </c>
      <c r="DQ62" s="37">
        <v>1</v>
      </c>
      <c r="DR62" s="37">
        <f>PRODUCT(Таблица1[[#This Row],[Столбец4]:[РЕГ НТЛ]])</f>
        <v>0</v>
      </c>
    </row>
    <row r="63" spans="1:122" x14ac:dyDescent="0.25">
      <c r="A63" s="35">
        <v>40</v>
      </c>
      <c r="B63" s="36" t="s">
        <v>257</v>
      </c>
      <c r="C63" s="36" t="s">
        <v>28</v>
      </c>
      <c r="D63" s="36" t="s">
        <v>11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>
        <v>6</v>
      </c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49"/>
      <c r="DJ63" s="49"/>
      <c r="DK63" s="49"/>
      <c r="DL63" s="49"/>
      <c r="DM63" s="49"/>
      <c r="DN63" s="49"/>
      <c r="DO63" s="49"/>
      <c r="DP63" s="55">
        <v>2</v>
      </c>
      <c r="DQ63" s="37">
        <v>1</v>
      </c>
      <c r="DR63" s="37">
        <f>PRODUCT(Таблица1[[#This Row],[Столбец4]:[РЕГ НТЛ]])</f>
        <v>2</v>
      </c>
    </row>
    <row r="64" spans="1:122" x14ac:dyDescent="0.25">
      <c r="A64" s="10">
        <v>40</v>
      </c>
      <c r="B64" s="2" t="s">
        <v>257</v>
      </c>
      <c r="C64" s="2" t="s">
        <v>28</v>
      </c>
      <c r="D64" s="2" t="s">
        <v>11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>
        <v>2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9"/>
      <c r="DJ64" s="9"/>
      <c r="DK64" s="9"/>
      <c r="DL64" s="9"/>
      <c r="DM64" s="9"/>
      <c r="DN64" s="9"/>
      <c r="DO64" s="9"/>
      <c r="DP64" s="54">
        <v>4</v>
      </c>
      <c r="DQ64" s="23">
        <v>1</v>
      </c>
      <c r="DR64" s="23">
        <f>PRODUCT(Таблица1[[#This Row],[Столбец4]:[РЕГ НТЛ]])</f>
        <v>4</v>
      </c>
    </row>
    <row r="65" spans="1:122" x14ac:dyDescent="0.25">
      <c r="A65" s="10">
        <v>40</v>
      </c>
      <c r="B65" s="2" t="s">
        <v>257</v>
      </c>
      <c r="C65" s="2" t="s">
        <v>28</v>
      </c>
      <c r="D65" s="2" t="s">
        <v>11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>
        <v>2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9"/>
      <c r="DJ65" s="9"/>
      <c r="DK65" s="9"/>
      <c r="DL65" s="9"/>
      <c r="DM65" s="9"/>
      <c r="DN65" s="9"/>
      <c r="DO65" s="9"/>
      <c r="DP65" s="54">
        <v>4</v>
      </c>
      <c r="DQ65" s="23">
        <v>1</v>
      </c>
      <c r="DR65" s="23">
        <f>PRODUCT(Таблица1[[#This Row],[Столбец4]:[РЕГ НТЛ]])</f>
        <v>4</v>
      </c>
    </row>
    <row r="66" spans="1:122" x14ac:dyDescent="0.25">
      <c r="A66" s="10">
        <v>40</v>
      </c>
      <c r="B66" s="2" t="s">
        <v>257</v>
      </c>
      <c r="C66" s="2" t="s">
        <v>28</v>
      </c>
      <c r="D66" s="2" t="s">
        <v>11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9"/>
      <c r="DJ66" s="9"/>
      <c r="DK66" s="9"/>
      <c r="DL66" s="9"/>
      <c r="DM66" s="9"/>
      <c r="DN66" s="9"/>
      <c r="DO66" s="9"/>
      <c r="DP66" s="54">
        <v>2</v>
      </c>
      <c r="DQ66" s="23">
        <v>1</v>
      </c>
      <c r="DR66" s="23">
        <f>PRODUCT(Таблица1[[#This Row],[Столбец4]:[РЕГ НТЛ]])</f>
        <v>2</v>
      </c>
    </row>
    <row r="67" spans="1:122" x14ac:dyDescent="0.25">
      <c r="A67" s="35">
        <v>104</v>
      </c>
      <c r="B67" s="36" t="s">
        <v>258</v>
      </c>
      <c r="C67" s="36" t="s">
        <v>28</v>
      </c>
      <c r="D67" s="36" t="s">
        <v>11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49"/>
      <c r="DJ67" s="49"/>
      <c r="DK67" s="49">
        <v>2</v>
      </c>
      <c r="DL67" s="49"/>
      <c r="DM67" s="49"/>
      <c r="DN67" s="49"/>
      <c r="DO67" s="49"/>
      <c r="DP67" s="55">
        <v>4</v>
      </c>
      <c r="DQ67" s="37">
        <v>1</v>
      </c>
      <c r="DR67" s="37">
        <f>PRODUCT(Таблица1[[#This Row],[Столбец4]:[РЕГ НТЛ]])</f>
        <v>4</v>
      </c>
    </row>
    <row r="68" spans="1:122" x14ac:dyDescent="0.25">
      <c r="A68" s="35">
        <v>104</v>
      </c>
      <c r="B68" s="36" t="s">
        <v>258</v>
      </c>
      <c r="C68" s="36" t="s">
        <v>28</v>
      </c>
      <c r="D68" s="36" t="s">
        <v>11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>
        <v>3</v>
      </c>
      <c r="DI68" s="49"/>
      <c r="DJ68" s="49"/>
      <c r="DK68" s="49"/>
      <c r="DL68" s="49"/>
      <c r="DM68" s="49"/>
      <c r="DN68" s="49"/>
      <c r="DO68" s="49"/>
      <c r="DP68" s="55">
        <v>4</v>
      </c>
      <c r="DQ68" s="37">
        <v>1</v>
      </c>
      <c r="DR68" s="37">
        <f>PRODUCT(Таблица1[[#This Row],[Столбец4]:[РЕГ НТЛ]])</f>
        <v>4</v>
      </c>
    </row>
    <row r="69" spans="1:122" x14ac:dyDescent="0.25">
      <c r="A69" s="35">
        <v>104</v>
      </c>
      <c r="B69" s="36" t="s">
        <v>258</v>
      </c>
      <c r="C69" s="36" t="s">
        <v>28</v>
      </c>
      <c r="D69" s="36" t="s">
        <v>11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>
        <v>4</v>
      </c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49"/>
      <c r="DJ69" s="49"/>
      <c r="DK69" s="49"/>
      <c r="DL69" s="49"/>
      <c r="DM69" s="49"/>
      <c r="DN69" s="49"/>
      <c r="DO69" s="49"/>
      <c r="DP69" s="55">
        <v>4</v>
      </c>
      <c r="DQ69" s="37">
        <v>1</v>
      </c>
      <c r="DR69" s="37">
        <f>PRODUCT(Таблица1[[#This Row],[Столбец4]:[РЕГ НТЛ]])</f>
        <v>4</v>
      </c>
    </row>
    <row r="70" spans="1:122" x14ac:dyDescent="0.25">
      <c r="A70" s="35">
        <v>104</v>
      </c>
      <c r="B70" s="36" t="s">
        <v>258</v>
      </c>
      <c r="C70" s="36" t="s">
        <v>28</v>
      </c>
      <c r="D70" s="36" t="s">
        <v>11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>
        <v>3</v>
      </c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49"/>
      <c r="DJ70" s="49"/>
      <c r="DK70" s="49"/>
      <c r="DL70" s="49"/>
      <c r="DM70" s="49"/>
      <c r="DN70" s="49"/>
      <c r="DO70" s="49"/>
      <c r="DP70" s="55">
        <v>8</v>
      </c>
      <c r="DQ70" s="37">
        <v>1</v>
      </c>
      <c r="DR70" s="37">
        <f>PRODUCT(Таблица1[[#This Row],[Столбец4]:[РЕГ НТЛ]])</f>
        <v>8</v>
      </c>
    </row>
    <row r="71" spans="1:122" x14ac:dyDescent="0.25">
      <c r="A71" s="10">
        <v>42</v>
      </c>
      <c r="B71" s="2" t="s">
        <v>263</v>
      </c>
      <c r="C71" s="2" t="s">
        <v>28</v>
      </c>
      <c r="D71" s="2" t="s">
        <v>11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>
        <v>1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9"/>
      <c r="DJ71" s="9"/>
      <c r="DK71" s="9"/>
      <c r="DL71" s="9"/>
      <c r="DM71" s="9"/>
      <c r="DN71" s="9"/>
      <c r="DO71" s="9"/>
      <c r="DP71" s="54">
        <v>12</v>
      </c>
      <c r="DQ71" s="23">
        <v>1</v>
      </c>
      <c r="DR71" s="23">
        <f>PRODUCT(Таблица1[[#This Row],[Столбец4]:[РЕГ НТЛ]])</f>
        <v>12</v>
      </c>
    </row>
    <row r="72" spans="1:122" x14ac:dyDescent="0.25">
      <c r="A72" s="10">
        <v>42</v>
      </c>
      <c r="B72" s="2" t="s">
        <v>263</v>
      </c>
      <c r="C72" s="2" t="s">
        <v>28</v>
      </c>
      <c r="D72" s="2" t="s">
        <v>11</v>
      </c>
      <c r="E72" s="2">
        <v>1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"/>
      <c r="X72" s="1"/>
      <c r="Y72" s="1"/>
      <c r="Z72" s="1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9"/>
      <c r="DJ72" s="9"/>
      <c r="DK72" s="9"/>
      <c r="DL72" s="9"/>
      <c r="DM72" s="9"/>
      <c r="DN72" s="9"/>
      <c r="DO72" s="9"/>
      <c r="DP72" s="55">
        <v>0</v>
      </c>
      <c r="DQ72" s="23">
        <v>1</v>
      </c>
      <c r="DR72" s="23">
        <f>PRODUCT(Таблица1[[#This Row],[Столбец4]:[РЕГ НТЛ]])</f>
        <v>0</v>
      </c>
    </row>
    <row r="73" spans="1:122" x14ac:dyDescent="0.25">
      <c r="A73" s="10">
        <v>42</v>
      </c>
      <c r="B73" s="2" t="s">
        <v>263</v>
      </c>
      <c r="C73" s="2" t="s">
        <v>28</v>
      </c>
      <c r="D73" s="2" t="s">
        <v>11</v>
      </c>
      <c r="E73" s="2"/>
      <c r="F73" s="2">
        <v>1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"/>
      <c r="X73" s="1"/>
      <c r="Y73" s="1"/>
      <c r="Z73" s="1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9"/>
      <c r="DJ73" s="9"/>
      <c r="DK73" s="9"/>
      <c r="DL73" s="9"/>
      <c r="DM73" s="9"/>
      <c r="DN73" s="9"/>
      <c r="DO73" s="9"/>
      <c r="DP73" s="55">
        <v>0</v>
      </c>
      <c r="DQ73" s="23">
        <v>1</v>
      </c>
      <c r="DR73" s="23">
        <f>PRODUCT(Таблица1[[#This Row],[Столбец4]:[РЕГ НТЛ]])</f>
        <v>0</v>
      </c>
    </row>
    <row r="74" spans="1:122" x14ac:dyDescent="0.25">
      <c r="A74" s="10">
        <v>42</v>
      </c>
      <c r="B74" s="2" t="s">
        <v>263</v>
      </c>
      <c r="C74" s="2" t="s">
        <v>28</v>
      </c>
      <c r="D74" s="2" t="s">
        <v>11</v>
      </c>
      <c r="E74" s="2"/>
      <c r="F74" s="2"/>
      <c r="G74" s="2">
        <v>2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"/>
      <c r="X74" s="1"/>
      <c r="Y74" s="1"/>
      <c r="Z74" s="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9"/>
      <c r="DJ74" s="9"/>
      <c r="DK74" s="9"/>
      <c r="DL74" s="9"/>
      <c r="DM74" s="9"/>
      <c r="DN74" s="9"/>
      <c r="DO74" s="9"/>
      <c r="DP74" s="55">
        <v>0</v>
      </c>
      <c r="DQ74" s="23">
        <v>1</v>
      </c>
      <c r="DR74" s="23">
        <f>PRODUCT(Таблица1[[#This Row],[Столбец4]:[РЕГ НТЛ]])</f>
        <v>0</v>
      </c>
    </row>
    <row r="75" spans="1:122" x14ac:dyDescent="0.25">
      <c r="A75" s="10">
        <v>31</v>
      </c>
      <c r="B75" s="2" t="s">
        <v>267</v>
      </c>
      <c r="C75" s="2" t="s">
        <v>28</v>
      </c>
      <c r="D75" s="2" t="s">
        <v>11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>
        <v>14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9"/>
      <c r="DJ75" s="9"/>
      <c r="DK75" s="9"/>
      <c r="DL75" s="9"/>
      <c r="DM75" s="9"/>
      <c r="DN75" s="9"/>
      <c r="DO75" s="9"/>
      <c r="DP75" s="55">
        <v>0</v>
      </c>
      <c r="DQ75" s="23">
        <v>1</v>
      </c>
      <c r="DR75" s="23">
        <f>PRODUCT(Таблица1[[#This Row],[Столбец4]:[РЕГ НТЛ]])</f>
        <v>0</v>
      </c>
    </row>
    <row r="76" spans="1:122" x14ac:dyDescent="0.25">
      <c r="A76" s="35">
        <v>94</v>
      </c>
      <c r="B76" s="36" t="s">
        <v>268</v>
      </c>
      <c r="C76" s="36" t="s">
        <v>28</v>
      </c>
      <c r="D76" s="36" t="s">
        <v>11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49"/>
      <c r="DJ76" s="49"/>
      <c r="DK76" s="49"/>
      <c r="DL76" s="49"/>
      <c r="DM76" s="49"/>
      <c r="DN76" s="49"/>
      <c r="DO76" s="49">
        <v>4</v>
      </c>
      <c r="DP76" s="55">
        <v>2</v>
      </c>
      <c r="DQ76" s="37">
        <v>1</v>
      </c>
      <c r="DR76" s="37">
        <f>PRODUCT(Таблица1[[#This Row],[Столбец4]:[РЕГ НТЛ]])</f>
        <v>2</v>
      </c>
    </row>
    <row r="77" spans="1:122" x14ac:dyDescent="0.25">
      <c r="A77" s="35">
        <v>94</v>
      </c>
      <c r="B77" s="36" t="s">
        <v>268</v>
      </c>
      <c r="C77" s="36" t="s">
        <v>28</v>
      </c>
      <c r="D77" s="36" t="s">
        <v>11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>
        <v>3</v>
      </c>
      <c r="DA77" s="36"/>
      <c r="DB77" s="36"/>
      <c r="DC77" s="36"/>
      <c r="DD77" s="36"/>
      <c r="DE77" s="36"/>
      <c r="DF77" s="36"/>
      <c r="DG77" s="36"/>
      <c r="DH77" s="36"/>
      <c r="DI77" s="49"/>
      <c r="DJ77" s="49"/>
      <c r="DK77" s="49"/>
      <c r="DL77" s="49"/>
      <c r="DM77" s="49"/>
      <c r="DN77" s="49"/>
      <c r="DO77" s="49"/>
      <c r="DP77" s="55">
        <v>4</v>
      </c>
      <c r="DQ77" s="37">
        <v>1</v>
      </c>
      <c r="DR77" s="37">
        <f>PRODUCT(Таблица1[[#This Row],[Столбец4]:[РЕГ НТЛ]])</f>
        <v>4</v>
      </c>
    </row>
    <row r="78" spans="1:122" x14ac:dyDescent="0.25">
      <c r="A78" s="35">
        <v>111</v>
      </c>
      <c r="B78" s="36" t="s">
        <v>270</v>
      </c>
      <c r="C78" s="36" t="s">
        <v>28</v>
      </c>
      <c r="D78" s="36" t="s">
        <v>11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>
        <v>1</v>
      </c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49"/>
      <c r="DJ78" s="49"/>
      <c r="DK78" s="49"/>
      <c r="DL78" s="49"/>
      <c r="DM78" s="49"/>
      <c r="DN78" s="49"/>
      <c r="DO78" s="49"/>
      <c r="DP78" s="55">
        <v>12</v>
      </c>
      <c r="DQ78" s="37">
        <v>1</v>
      </c>
      <c r="DR78" s="37">
        <f>PRODUCT(Таблица1[[#This Row],[Столбец4]:[РЕГ НТЛ]])</f>
        <v>12</v>
      </c>
    </row>
    <row r="79" spans="1:122" x14ac:dyDescent="0.25">
      <c r="A79" s="35">
        <v>111</v>
      </c>
      <c r="B79" s="36" t="s">
        <v>270</v>
      </c>
      <c r="C79" s="36" t="s">
        <v>28</v>
      </c>
      <c r="D79" s="36" t="s">
        <v>11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>
        <v>1</v>
      </c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49"/>
      <c r="DJ79" s="49"/>
      <c r="DK79" s="49"/>
      <c r="DL79" s="49"/>
      <c r="DM79" s="49"/>
      <c r="DN79" s="49"/>
      <c r="DO79" s="49"/>
      <c r="DP79" s="55">
        <v>0</v>
      </c>
      <c r="DQ79" s="37">
        <v>1</v>
      </c>
      <c r="DR79" s="37">
        <f>PRODUCT(Таблица1[[#This Row],[Столбец4]:[РЕГ НТЛ]])</f>
        <v>0</v>
      </c>
    </row>
    <row r="80" spans="1:122" x14ac:dyDescent="0.25">
      <c r="A80" s="35">
        <v>111</v>
      </c>
      <c r="B80" s="36" t="s">
        <v>270</v>
      </c>
      <c r="C80" s="36" t="s">
        <v>28</v>
      </c>
      <c r="D80" s="36" t="s">
        <v>11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>
        <v>1</v>
      </c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49"/>
      <c r="DJ80" s="49"/>
      <c r="DK80" s="49"/>
      <c r="DL80" s="49"/>
      <c r="DM80" s="49"/>
      <c r="DN80" s="49"/>
      <c r="DO80" s="49"/>
      <c r="DP80" s="55">
        <v>0</v>
      </c>
      <c r="DQ80" s="37">
        <v>1</v>
      </c>
      <c r="DR80" s="37">
        <f>PRODUCT(Таблица1[[#This Row],[Столбец4]:[РЕГ НТЛ]])</f>
        <v>0</v>
      </c>
    </row>
    <row r="81" spans="1:122" x14ac:dyDescent="0.25">
      <c r="A81" s="35">
        <v>95</v>
      </c>
      <c r="B81" s="36" t="s">
        <v>278</v>
      </c>
      <c r="C81" s="36" t="s">
        <v>28</v>
      </c>
      <c r="D81" s="36" t="s">
        <v>11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49"/>
      <c r="DJ81" s="49"/>
      <c r="DK81" s="49"/>
      <c r="DL81" s="49"/>
      <c r="DM81" s="49"/>
      <c r="DN81" s="49"/>
      <c r="DO81" s="49">
        <v>3</v>
      </c>
      <c r="DP81" s="55">
        <v>4</v>
      </c>
      <c r="DQ81" s="37">
        <v>1</v>
      </c>
      <c r="DR81" s="37">
        <f>PRODUCT(Таблица1[[#This Row],[Столбец4]:[РЕГ НТЛ]])</f>
        <v>4</v>
      </c>
    </row>
    <row r="82" spans="1:122" x14ac:dyDescent="0.25">
      <c r="A82" s="35">
        <v>95</v>
      </c>
      <c r="B82" s="36" t="s">
        <v>278</v>
      </c>
      <c r="C82" s="36" t="s">
        <v>28</v>
      </c>
      <c r="D82" s="36" t="s">
        <v>11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>
        <v>1</v>
      </c>
      <c r="DD82" s="36"/>
      <c r="DE82" s="36"/>
      <c r="DF82" s="36"/>
      <c r="DG82" s="36"/>
      <c r="DH82" s="36"/>
      <c r="DI82" s="49"/>
      <c r="DJ82" s="49"/>
      <c r="DK82" s="49"/>
      <c r="DL82" s="49"/>
      <c r="DM82" s="49"/>
      <c r="DN82" s="49"/>
      <c r="DO82" s="49"/>
      <c r="DP82" s="55">
        <v>6</v>
      </c>
      <c r="DQ82" s="37">
        <v>1</v>
      </c>
      <c r="DR82" s="37">
        <f>PRODUCT(Таблица1[[#This Row],[Столбец4]:[РЕГ НТЛ]])</f>
        <v>6</v>
      </c>
    </row>
    <row r="83" spans="1:122" x14ac:dyDescent="0.25">
      <c r="A83" s="35">
        <v>95</v>
      </c>
      <c r="B83" s="36" t="s">
        <v>278</v>
      </c>
      <c r="C83" s="36" t="s">
        <v>28</v>
      </c>
      <c r="D83" s="36" t="s">
        <v>11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>
        <v>2</v>
      </c>
      <c r="DA83" s="36"/>
      <c r="DB83" s="36"/>
      <c r="DC83" s="36"/>
      <c r="DD83" s="36"/>
      <c r="DE83" s="36"/>
      <c r="DF83" s="36"/>
      <c r="DG83" s="36"/>
      <c r="DH83" s="36"/>
      <c r="DI83" s="49"/>
      <c r="DJ83" s="49"/>
      <c r="DK83" s="49"/>
      <c r="DL83" s="49"/>
      <c r="DM83" s="49"/>
      <c r="DN83" s="49"/>
      <c r="DO83" s="49"/>
      <c r="DP83" s="55">
        <v>4</v>
      </c>
      <c r="DQ83" s="37">
        <v>1</v>
      </c>
      <c r="DR83" s="37">
        <f>PRODUCT(Таблица1[[#This Row],[Столбец4]:[РЕГ НТЛ]])</f>
        <v>4</v>
      </c>
    </row>
    <row r="84" spans="1:122" x14ac:dyDescent="0.25">
      <c r="A84" s="35">
        <v>54</v>
      </c>
      <c r="B84" s="36" t="s">
        <v>279</v>
      </c>
      <c r="C84" s="36" t="s">
        <v>28</v>
      </c>
      <c r="D84" s="36" t="s">
        <v>11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 t="s">
        <v>15</v>
      </c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49"/>
      <c r="DJ84" s="49"/>
      <c r="DK84" s="49"/>
      <c r="DL84" s="49"/>
      <c r="DM84" s="49"/>
      <c r="DN84" s="49"/>
      <c r="DO84" s="49"/>
      <c r="DP84" s="55">
        <v>0</v>
      </c>
      <c r="DQ84" s="37">
        <v>1</v>
      </c>
      <c r="DR84" s="37">
        <f>PRODUCT(Таблица1[[#This Row],[Столбец4]:[РЕГ НТЛ]])</f>
        <v>0</v>
      </c>
    </row>
    <row r="85" spans="1:122" x14ac:dyDescent="0.25">
      <c r="A85" s="35">
        <v>54</v>
      </c>
      <c r="B85" s="36" t="s">
        <v>279</v>
      </c>
      <c r="C85" s="36" t="s">
        <v>28</v>
      </c>
      <c r="D85" s="36" t="s">
        <v>11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>
        <v>4</v>
      </c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49"/>
      <c r="DJ85" s="49"/>
      <c r="DK85" s="49"/>
      <c r="DL85" s="49"/>
      <c r="DM85" s="49"/>
      <c r="DN85" s="49"/>
      <c r="DO85" s="49"/>
      <c r="DP85" s="55">
        <v>0</v>
      </c>
      <c r="DQ85" s="37">
        <v>1</v>
      </c>
      <c r="DR85" s="37">
        <f>PRODUCT(Таблица1[[#This Row],[Столбец4]:[РЕГ НТЛ]])</f>
        <v>0</v>
      </c>
    </row>
    <row r="86" spans="1:122" x14ac:dyDescent="0.25">
      <c r="A86" s="35">
        <v>54</v>
      </c>
      <c r="B86" s="36" t="s">
        <v>279</v>
      </c>
      <c r="C86" s="36" t="s">
        <v>28</v>
      </c>
      <c r="D86" s="36" t="s">
        <v>11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>
        <v>3</v>
      </c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49"/>
      <c r="DJ86" s="49"/>
      <c r="DK86" s="49"/>
      <c r="DL86" s="49"/>
      <c r="DM86" s="49"/>
      <c r="DN86" s="49"/>
      <c r="DO86" s="49"/>
      <c r="DP86" s="55">
        <v>0</v>
      </c>
      <c r="DQ86" s="37">
        <v>1</v>
      </c>
      <c r="DR86" s="37">
        <f>PRODUCT(Таблица1[[#This Row],[Столбец4]:[РЕГ НТЛ]])</f>
        <v>0</v>
      </c>
    </row>
    <row r="87" spans="1:122" x14ac:dyDescent="0.25">
      <c r="A87" s="35">
        <v>54</v>
      </c>
      <c r="B87" s="36" t="s">
        <v>279</v>
      </c>
      <c r="C87" s="36" t="s">
        <v>28</v>
      </c>
      <c r="D87" s="36" t="s">
        <v>11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>
        <v>4</v>
      </c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49"/>
      <c r="DJ87" s="49"/>
      <c r="DK87" s="49"/>
      <c r="DL87" s="49"/>
      <c r="DM87" s="49"/>
      <c r="DN87" s="49"/>
      <c r="DO87" s="49"/>
      <c r="DP87" s="55">
        <v>0</v>
      </c>
      <c r="DQ87" s="37">
        <v>1</v>
      </c>
      <c r="DR87" s="37">
        <f>PRODUCT(Таблица1[[#This Row],[Столбец4]:[РЕГ НТЛ]])</f>
        <v>0</v>
      </c>
    </row>
    <row r="88" spans="1:122" x14ac:dyDescent="0.25">
      <c r="A88" s="35">
        <v>54</v>
      </c>
      <c r="B88" s="36" t="s">
        <v>279</v>
      </c>
      <c r="C88" s="36" t="s">
        <v>28</v>
      </c>
      <c r="D88" s="36" t="s">
        <v>11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>
        <v>3</v>
      </c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49"/>
      <c r="DJ88" s="49"/>
      <c r="DK88" s="49"/>
      <c r="DL88" s="49"/>
      <c r="DM88" s="49"/>
      <c r="DN88" s="49"/>
      <c r="DO88" s="49"/>
      <c r="DP88" s="55">
        <v>0</v>
      </c>
      <c r="DQ88" s="37">
        <v>1</v>
      </c>
      <c r="DR88" s="37">
        <f>PRODUCT(Таблица1[[#This Row],[Столбец4]:[РЕГ НТЛ]])</f>
        <v>0</v>
      </c>
    </row>
    <row r="89" spans="1:122" x14ac:dyDescent="0.25">
      <c r="A89" s="35">
        <v>77</v>
      </c>
      <c r="B89" s="36" t="s">
        <v>280</v>
      </c>
      <c r="C89" s="36" t="s">
        <v>28</v>
      </c>
      <c r="D89" s="36" t="s">
        <v>11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>
        <v>1</v>
      </c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49"/>
      <c r="DJ89" s="49"/>
      <c r="DK89" s="49"/>
      <c r="DL89" s="49"/>
      <c r="DM89" s="49"/>
      <c r="DN89" s="49"/>
      <c r="DO89" s="49"/>
      <c r="DP89" s="55">
        <v>12</v>
      </c>
      <c r="DQ89" s="37">
        <v>1</v>
      </c>
      <c r="DR89" s="37">
        <f>PRODUCT(Таблица1[[#This Row],[Столбец4]:[РЕГ НТЛ]])</f>
        <v>12</v>
      </c>
    </row>
    <row r="90" spans="1:122" x14ac:dyDescent="0.25">
      <c r="A90" s="35">
        <v>77</v>
      </c>
      <c r="B90" s="36" t="s">
        <v>280</v>
      </c>
      <c r="C90" s="36" t="s">
        <v>28</v>
      </c>
      <c r="D90" s="36" t="s">
        <v>11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>
        <v>2</v>
      </c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49"/>
      <c r="DJ90" s="49"/>
      <c r="DK90" s="49"/>
      <c r="DL90" s="49"/>
      <c r="DM90" s="49"/>
      <c r="DN90" s="49"/>
      <c r="DO90" s="49"/>
      <c r="DP90" s="55">
        <v>0</v>
      </c>
      <c r="DQ90" s="37">
        <v>1</v>
      </c>
      <c r="DR90" s="37">
        <f>PRODUCT(Таблица1[[#This Row],[Столбец4]:[РЕГ НТЛ]])</f>
        <v>0</v>
      </c>
    </row>
    <row r="91" spans="1:122" x14ac:dyDescent="0.25">
      <c r="A91" s="35">
        <v>77</v>
      </c>
      <c r="B91" s="36" t="s">
        <v>280</v>
      </c>
      <c r="C91" s="36" t="s">
        <v>28</v>
      </c>
      <c r="D91" s="36" t="s">
        <v>11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>
        <v>1</v>
      </c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49"/>
      <c r="DJ91" s="49"/>
      <c r="DK91" s="49"/>
      <c r="DL91" s="49"/>
      <c r="DM91" s="49"/>
      <c r="DN91" s="49"/>
      <c r="DO91" s="49"/>
      <c r="DP91" s="55">
        <v>0</v>
      </c>
      <c r="DQ91" s="37">
        <v>1</v>
      </c>
      <c r="DR91" s="37">
        <f>PRODUCT(Таблица1[[#This Row],[Столбец4]:[РЕГ НТЛ]])</f>
        <v>0</v>
      </c>
    </row>
    <row r="92" spans="1:122" x14ac:dyDescent="0.25">
      <c r="A92" s="35">
        <v>77</v>
      </c>
      <c r="B92" s="36" t="s">
        <v>280</v>
      </c>
      <c r="C92" s="36" t="s">
        <v>28</v>
      </c>
      <c r="D92" s="36" t="s">
        <v>11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>
        <v>1</v>
      </c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49"/>
      <c r="DJ92" s="49"/>
      <c r="DK92" s="49"/>
      <c r="DL92" s="49"/>
      <c r="DM92" s="49"/>
      <c r="DN92" s="49"/>
      <c r="DO92" s="49"/>
      <c r="DP92" s="55">
        <v>0</v>
      </c>
      <c r="DQ92" s="37">
        <v>1</v>
      </c>
      <c r="DR92" s="37">
        <f>PRODUCT(Таблица1[[#This Row],[Столбец4]:[РЕГ НТЛ]])</f>
        <v>0</v>
      </c>
    </row>
    <row r="93" spans="1:122" x14ac:dyDescent="0.25">
      <c r="A93" s="35">
        <v>73</v>
      </c>
      <c r="B93" s="36" t="s">
        <v>282</v>
      </c>
      <c r="C93" s="36" t="s">
        <v>28</v>
      </c>
      <c r="D93" s="36" t="s">
        <v>11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>
        <v>2</v>
      </c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49"/>
      <c r="DJ93" s="49"/>
      <c r="DK93" s="49"/>
      <c r="DL93" s="49"/>
      <c r="DM93" s="49"/>
      <c r="DN93" s="49"/>
      <c r="DO93" s="49"/>
      <c r="DP93" s="55">
        <v>4</v>
      </c>
      <c r="DQ93" s="37">
        <v>1</v>
      </c>
      <c r="DR93" s="37">
        <f>PRODUCT(Таблица1[[#This Row],[Столбец4]:[РЕГ НТЛ]])</f>
        <v>4</v>
      </c>
    </row>
    <row r="94" spans="1:122" x14ac:dyDescent="0.25">
      <c r="A94" s="35">
        <v>73</v>
      </c>
      <c r="B94" s="36" t="s">
        <v>282</v>
      </c>
      <c r="C94" s="36" t="s">
        <v>28</v>
      </c>
      <c r="D94" s="36" t="s">
        <v>11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>
        <v>5</v>
      </c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49"/>
      <c r="DJ94" s="49"/>
      <c r="DK94" s="49"/>
      <c r="DL94" s="49"/>
      <c r="DM94" s="49"/>
      <c r="DN94" s="49"/>
      <c r="DO94" s="49"/>
      <c r="DP94" s="55">
        <v>2</v>
      </c>
      <c r="DQ94" s="37">
        <v>1</v>
      </c>
      <c r="DR94" s="37">
        <f>PRODUCT(Таблица1[[#This Row],[Столбец4]:[РЕГ НТЛ]])</f>
        <v>2</v>
      </c>
    </row>
    <row r="95" spans="1:122" x14ac:dyDescent="0.25">
      <c r="A95" s="35">
        <v>73</v>
      </c>
      <c r="B95" s="36" t="s">
        <v>282</v>
      </c>
      <c r="C95" s="36" t="s">
        <v>28</v>
      </c>
      <c r="D95" s="36" t="s">
        <v>11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>
        <v>5</v>
      </c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49"/>
      <c r="DJ95" s="49"/>
      <c r="DK95" s="49"/>
      <c r="DL95" s="49"/>
      <c r="DM95" s="49"/>
      <c r="DN95" s="49"/>
      <c r="DO95" s="49"/>
      <c r="DP95" s="55">
        <v>2</v>
      </c>
      <c r="DQ95" s="37">
        <v>1</v>
      </c>
      <c r="DR95" s="37">
        <f>PRODUCT(Таблица1[[#This Row],[Столбец4]:[РЕГ НТЛ]])</f>
        <v>2</v>
      </c>
    </row>
    <row r="96" spans="1:122" x14ac:dyDescent="0.25">
      <c r="A96" s="35">
        <v>73</v>
      </c>
      <c r="B96" s="36" t="s">
        <v>282</v>
      </c>
      <c r="C96" s="36" t="s">
        <v>28</v>
      </c>
      <c r="D96" s="36" t="s">
        <v>11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>
        <v>1</v>
      </c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49"/>
      <c r="DJ96" s="49"/>
      <c r="DK96" s="49"/>
      <c r="DL96" s="49"/>
      <c r="DM96" s="49"/>
      <c r="DN96" s="49"/>
      <c r="DO96" s="49"/>
      <c r="DP96" s="55">
        <v>12</v>
      </c>
      <c r="DQ96" s="37">
        <v>1</v>
      </c>
      <c r="DR96" s="37">
        <f>PRODUCT(Таблица1[[#This Row],[Столбец4]:[РЕГ НТЛ]])</f>
        <v>12</v>
      </c>
    </row>
    <row r="97" spans="1:122" x14ac:dyDescent="0.25">
      <c r="A97" s="35">
        <v>73</v>
      </c>
      <c r="B97" s="36" t="s">
        <v>282</v>
      </c>
      <c r="C97" s="36" t="s">
        <v>28</v>
      </c>
      <c r="D97" s="36" t="s">
        <v>11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>
        <v>1</v>
      </c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49"/>
      <c r="DJ97" s="49"/>
      <c r="DK97" s="49"/>
      <c r="DL97" s="49"/>
      <c r="DM97" s="49"/>
      <c r="DN97" s="49"/>
      <c r="DO97" s="49"/>
      <c r="DP97" s="55">
        <v>0</v>
      </c>
      <c r="DQ97" s="37">
        <v>1</v>
      </c>
      <c r="DR97" s="37">
        <f>PRODUCT(Таблица1[[#This Row],[Столбец4]:[РЕГ НТЛ]])</f>
        <v>0</v>
      </c>
    </row>
    <row r="98" spans="1:122" x14ac:dyDescent="0.25">
      <c r="A98" s="35">
        <v>61</v>
      </c>
      <c r="B98" s="36" t="s">
        <v>223</v>
      </c>
      <c r="C98" s="36" t="s">
        <v>28</v>
      </c>
      <c r="D98" s="36" t="s">
        <v>11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>
        <v>1</v>
      </c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49"/>
      <c r="DJ98" s="49"/>
      <c r="DK98" s="49"/>
      <c r="DL98" s="49"/>
      <c r="DM98" s="49"/>
      <c r="DN98" s="49"/>
      <c r="DO98" s="49"/>
      <c r="DP98" s="55">
        <v>12</v>
      </c>
      <c r="DQ98" s="37">
        <v>1</v>
      </c>
      <c r="DR98" s="37">
        <f>PRODUCT(Таблица1[[#This Row],[Столбец4]:[РЕГ НТЛ]])</f>
        <v>12</v>
      </c>
    </row>
    <row r="99" spans="1:122" x14ac:dyDescent="0.25">
      <c r="A99" s="35">
        <v>79</v>
      </c>
      <c r="B99" s="36" t="s">
        <v>287</v>
      </c>
      <c r="C99" s="36" t="s">
        <v>28</v>
      </c>
      <c r="D99" s="36" t="s">
        <v>176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>
        <v>6</v>
      </c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49"/>
      <c r="DJ99" s="49"/>
      <c r="DK99" s="49"/>
      <c r="DL99" s="49"/>
      <c r="DM99" s="49"/>
      <c r="DN99" s="49"/>
      <c r="DO99" s="49"/>
      <c r="DP99" s="55">
        <v>2</v>
      </c>
      <c r="DQ99" s="37">
        <v>1</v>
      </c>
      <c r="DR99" s="37">
        <f>PRODUCT(Таблица1[[#This Row],[Столбец4]:[РЕГ НТЛ]])</f>
        <v>2</v>
      </c>
    </row>
    <row r="100" spans="1:122" x14ac:dyDescent="0.25">
      <c r="A100" s="35">
        <v>79</v>
      </c>
      <c r="B100" s="36" t="s">
        <v>287</v>
      </c>
      <c r="C100" s="36" t="s">
        <v>28</v>
      </c>
      <c r="D100" s="36" t="s">
        <v>176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 t="s">
        <v>177</v>
      </c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49"/>
      <c r="DJ100" s="49"/>
      <c r="DK100" s="49"/>
      <c r="DL100" s="49"/>
      <c r="DM100" s="49"/>
      <c r="DN100" s="49"/>
      <c r="DO100" s="49"/>
      <c r="DP100" s="55">
        <v>0</v>
      </c>
      <c r="DQ100" s="37">
        <v>1</v>
      </c>
      <c r="DR100" s="37">
        <f>PRODUCT(Таблица1[[#This Row],[Столбец4]:[РЕГ НТЛ]])</f>
        <v>0</v>
      </c>
    </row>
    <row r="101" spans="1:122" x14ac:dyDescent="0.25">
      <c r="A101" s="35">
        <v>106</v>
      </c>
      <c r="B101" s="36" t="s">
        <v>288</v>
      </c>
      <c r="C101" s="36" t="s">
        <v>28</v>
      </c>
      <c r="D101" s="36" t="s">
        <v>11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49"/>
      <c r="DJ101" s="49"/>
      <c r="DK101" s="49">
        <v>3</v>
      </c>
      <c r="DL101" s="49"/>
      <c r="DM101" s="49"/>
      <c r="DN101" s="49"/>
      <c r="DO101" s="49"/>
      <c r="DP101" s="55">
        <v>4</v>
      </c>
      <c r="DQ101" s="37">
        <v>1</v>
      </c>
      <c r="DR101" s="37">
        <f>PRODUCT(Таблица1[[#This Row],[Столбец4]:[РЕГ НТЛ]])</f>
        <v>4</v>
      </c>
    </row>
    <row r="102" spans="1:122" x14ac:dyDescent="0.25">
      <c r="A102" s="35">
        <v>106</v>
      </c>
      <c r="B102" s="36" t="s">
        <v>288</v>
      </c>
      <c r="C102" s="36" t="s">
        <v>28</v>
      </c>
      <c r="D102" s="36" t="s">
        <v>11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>
        <v>1</v>
      </c>
      <c r="DI102" s="49"/>
      <c r="DJ102" s="49"/>
      <c r="DK102" s="49"/>
      <c r="DL102" s="49"/>
      <c r="DM102" s="49"/>
      <c r="DN102" s="49"/>
      <c r="DO102" s="49"/>
      <c r="DP102" s="55">
        <v>6</v>
      </c>
      <c r="DQ102" s="37">
        <v>1</v>
      </c>
      <c r="DR102" s="37">
        <f>PRODUCT(Таблица1[[#This Row],[Столбец4]:[РЕГ НТЛ]])</f>
        <v>6</v>
      </c>
    </row>
    <row r="103" spans="1:122" x14ac:dyDescent="0.25">
      <c r="A103" s="35">
        <v>106</v>
      </c>
      <c r="B103" s="36" t="s">
        <v>288</v>
      </c>
      <c r="C103" s="36" t="s">
        <v>28</v>
      </c>
      <c r="D103" s="36" t="s">
        <v>11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>
        <v>2</v>
      </c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49"/>
      <c r="DJ103" s="49"/>
      <c r="DK103" s="49"/>
      <c r="DL103" s="49"/>
      <c r="DM103" s="49"/>
      <c r="DN103" s="49"/>
      <c r="DO103" s="49"/>
      <c r="DP103" s="55">
        <v>8</v>
      </c>
      <c r="DQ103" s="37">
        <v>1</v>
      </c>
      <c r="DR103" s="37">
        <f>PRODUCT(Таблица1[[#This Row],[Столбец4]:[РЕГ НТЛ]])</f>
        <v>8</v>
      </c>
    </row>
    <row r="104" spans="1:122" x14ac:dyDescent="0.25">
      <c r="A104" s="35">
        <v>106</v>
      </c>
      <c r="B104" s="36" t="s">
        <v>288</v>
      </c>
      <c r="C104" s="36" t="s">
        <v>28</v>
      </c>
      <c r="D104" s="36" t="s">
        <v>11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>
        <v>2</v>
      </c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49"/>
      <c r="DJ104" s="49"/>
      <c r="DK104" s="49"/>
      <c r="DL104" s="49"/>
      <c r="DM104" s="49"/>
      <c r="DN104" s="49"/>
      <c r="DO104" s="49"/>
      <c r="DP104" s="55">
        <v>8</v>
      </c>
      <c r="DQ104" s="37">
        <v>1</v>
      </c>
      <c r="DR104" s="37">
        <f>PRODUCT(Таблица1[[#This Row],[Столбец4]:[РЕГ НТЛ]])</f>
        <v>8</v>
      </c>
    </row>
    <row r="105" spans="1:122" x14ac:dyDescent="0.25">
      <c r="A105" s="35">
        <v>53</v>
      </c>
      <c r="B105" s="36" t="s">
        <v>289</v>
      </c>
      <c r="C105" s="36" t="s">
        <v>28</v>
      </c>
      <c r="D105" s="36" t="s">
        <v>176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>
        <v>8</v>
      </c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49"/>
      <c r="DJ105" s="49"/>
      <c r="DK105" s="49"/>
      <c r="DL105" s="49"/>
      <c r="DM105" s="49"/>
      <c r="DN105" s="49"/>
      <c r="DO105" s="49"/>
      <c r="DP105" s="55">
        <v>0</v>
      </c>
      <c r="DQ105" s="37">
        <v>0</v>
      </c>
      <c r="DR105" s="37">
        <f>PRODUCT(Таблица1[[#This Row],[Столбец4]:[РЕГ НТЛ]])</f>
        <v>0</v>
      </c>
    </row>
    <row r="106" spans="1:122" x14ac:dyDescent="0.25">
      <c r="A106" s="35">
        <v>50</v>
      </c>
      <c r="B106" s="36" t="s">
        <v>292</v>
      </c>
      <c r="C106" s="36" t="s">
        <v>28</v>
      </c>
      <c r="D106" s="36" t="s">
        <v>11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>
        <v>1</v>
      </c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49"/>
      <c r="DJ106" s="49"/>
      <c r="DK106" s="49"/>
      <c r="DL106" s="49"/>
      <c r="DM106" s="49"/>
      <c r="DN106" s="49"/>
      <c r="DO106" s="49"/>
      <c r="DP106" s="55">
        <v>6</v>
      </c>
      <c r="DQ106" s="37">
        <v>1</v>
      </c>
      <c r="DR106" s="37">
        <f>PRODUCT(Таблица1[[#This Row],[Столбец4]:[РЕГ НТЛ]])</f>
        <v>6</v>
      </c>
    </row>
    <row r="107" spans="1:122" x14ac:dyDescent="0.25">
      <c r="A107" s="35">
        <v>50</v>
      </c>
      <c r="B107" s="36" t="s">
        <v>292</v>
      </c>
      <c r="C107" s="36" t="s">
        <v>28</v>
      </c>
      <c r="D107" s="36" t="s">
        <v>11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>
        <v>1</v>
      </c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49"/>
      <c r="DJ107" s="49"/>
      <c r="DK107" s="49"/>
      <c r="DL107" s="49"/>
      <c r="DM107" s="49"/>
      <c r="DN107" s="49"/>
      <c r="DO107" s="49"/>
      <c r="DP107" s="55">
        <v>6</v>
      </c>
      <c r="DQ107" s="37">
        <v>1</v>
      </c>
      <c r="DR107" s="37">
        <f>PRODUCT(Таблица1[[#This Row],[Столбец4]:[РЕГ НТЛ]])</f>
        <v>6</v>
      </c>
    </row>
    <row r="108" spans="1:122" x14ac:dyDescent="0.25">
      <c r="A108" s="35">
        <v>50</v>
      </c>
      <c r="B108" s="36" t="s">
        <v>292</v>
      </c>
      <c r="C108" s="36" t="s">
        <v>28</v>
      </c>
      <c r="D108" s="36" t="s">
        <v>11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>
        <v>1</v>
      </c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49"/>
      <c r="DJ108" s="49"/>
      <c r="DK108" s="49"/>
      <c r="DL108" s="49"/>
      <c r="DM108" s="49"/>
      <c r="DN108" s="49"/>
      <c r="DO108" s="49"/>
      <c r="DP108" s="55">
        <v>6</v>
      </c>
      <c r="DQ108" s="37">
        <v>1</v>
      </c>
      <c r="DR108" s="37">
        <f>PRODUCT(Таблица1[[#This Row],[Столбец4]:[РЕГ НТЛ]])</f>
        <v>6</v>
      </c>
    </row>
    <row r="109" spans="1:122" x14ac:dyDescent="0.25">
      <c r="A109" s="35">
        <v>50</v>
      </c>
      <c r="B109" s="36" t="s">
        <v>292</v>
      </c>
      <c r="C109" s="36" t="s">
        <v>28</v>
      </c>
      <c r="D109" s="36" t="s">
        <v>11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>
        <v>1</v>
      </c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49"/>
      <c r="DJ109" s="49"/>
      <c r="DK109" s="49"/>
      <c r="DL109" s="49"/>
      <c r="DM109" s="49"/>
      <c r="DN109" s="49"/>
      <c r="DO109" s="49"/>
      <c r="DP109" s="55">
        <v>6</v>
      </c>
      <c r="DQ109" s="37">
        <v>1</v>
      </c>
      <c r="DR109" s="37">
        <f>PRODUCT(Таблица1[[#This Row],[Столбец4]:[РЕГ НТЛ]])</f>
        <v>6</v>
      </c>
    </row>
    <row r="110" spans="1:122" x14ac:dyDescent="0.25">
      <c r="A110" s="35">
        <v>50</v>
      </c>
      <c r="B110" s="36" t="s">
        <v>292</v>
      </c>
      <c r="C110" s="36" t="s">
        <v>28</v>
      </c>
      <c r="D110" s="36" t="s">
        <v>11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>
        <v>1</v>
      </c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49"/>
      <c r="DJ110" s="49"/>
      <c r="DK110" s="49"/>
      <c r="DL110" s="49"/>
      <c r="DM110" s="49"/>
      <c r="DN110" s="49"/>
      <c r="DO110" s="49"/>
      <c r="DP110" s="55">
        <v>6</v>
      </c>
      <c r="DQ110" s="37">
        <v>1</v>
      </c>
      <c r="DR110" s="37">
        <f>PRODUCT(Таблица1[[#This Row],[Столбец4]:[РЕГ НТЛ]])</f>
        <v>6</v>
      </c>
    </row>
    <row r="111" spans="1:122" x14ac:dyDescent="0.25">
      <c r="A111" s="35">
        <v>71</v>
      </c>
      <c r="B111" s="36" t="s">
        <v>293</v>
      </c>
      <c r="C111" s="36" t="s">
        <v>28</v>
      </c>
      <c r="D111" s="36" t="s">
        <v>11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>
        <v>4</v>
      </c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49"/>
      <c r="DJ111" s="49"/>
      <c r="DK111" s="49"/>
      <c r="DL111" s="49"/>
      <c r="DM111" s="49"/>
      <c r="DN111" s="49"/>
      <c r="DO111" s="49"/>
      <c r="DP111" s="55">
        <v>2</v>
      </c>
      <c r="DQ111" s="37">
        <v>1</v>
      </c>
      <c r="DR111" s="37">
        <f>PRODUCT(Таблица1[[#This Row],[Столбец4]:[РЕГ НТЛ]])</f>
        <v>2</v>
      </c>
    </row>
    <row r="112" spans="1:122" x14ac:dyDescent="0.25">
      <c r="A112" s="35">
        <v>71</v>
      </c>
      <c r="B112" s="36" t="s">
        <v>293</v>
      </c>
      <c r="C112" s="36" t="s">
        <v>28</v>
      </c>
      <c r="D112" s="36" t="s">
        <v>11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 t="s">
        <v>177</v>
      </c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49"/>
      <c r="DJ112" s="49"/>
      <c r="DK112" s="49"/>
      <c r="DL112" s="49"/>
      <c r="DM112" s="49"/>
      <c r="DN112" s="49"/>
      <c r="DO112" s="49"/>
      <c r="DP112" s="55">
        <v>0</v>
      </c>
      <c r="DQ112" s="37">
        <v>1</v>
      </c>
      <c r="DR112" s="37">
        <f>PRODUCT(Таблица1[[#This Row],[Столбец4]:[РЕГ НТЛ]])</f>
        <v>0</v>
      </c>
    </row>
    <row r="113" spans="1:122" x14ac:dyDescent="0.25">
      <c r="A113" s="35">
        <v>110</v>
      </c>
      <c r="B113" s="36" t="s">
        <v>295</v>
      </c>
      <c r="C113" s="36" t="s">
        <v>28</v>
      </c>
      <c r="D113" s="36" t="s">
        <v>11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>
        <v>4</v>
      </c>
      <c r="DI113" s="49"/>
      <c r="DJ113" s="49"/>
      <c r="DK113" s="49"/>
      <c r="DL113" s="49"/>
      <c r="DM113" s="49"/>
      <c r="DN113" s="49"/>
      <c r="DO113" s="49"/>
      <c r="DP113" s="55">
        <v>2</v>
      </c>
      <c r="DQ113" s="37">
        <v>1</v>
      </c>
      <c r="DR113" s="37">
        <f>PRODUCT(Таблица1[[#This Row],[Столбец4]:[РЕГ НТЛ]])</f>
        <v>2</v>
      </c>
    </row>
    <row r="114" spans="1:122" x14ac:dyDescent="0.25">
      <c r="A114" s="35">
        <v>110</v>
      </c>
      <c r="B114" s="36" t="s">
        <v>295</v>
      </c>
      <c r="C114" s="36" t="s">
        <v>28</v>
      </c>
      <c r="D114" s="36" t="s">
        <v>11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>
        <v>5</v>
      </c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49"/>
      <c r="DJ114" s="49"/>
      <c r="DK114" s="49"/>
      <c r="DL114" s="49"/>
      <c r="DM114" s="49"/>
      <c r="DN114" s="49"/>
      <c r="DO114" s="49"/>
      <c r="DP114" s="55">
        <v>4</v>
      </c>
      <c r="DQ114" s="37">
        <v>1</v>
      </c>
      <c r="DR114" s="37">
        <f>PRODUCT(Таблица1[[#This Row],[Столбец4]:[РЕГ НТЛ]])</f>
        <v>4</v>
      </c>
    </row>
    <row r="115" spans="1:122" x14ac:dyDescent="0.25">
      <c r="A115" s="35">
        <v>110</v>
      </c>
      <c r="B115" s="36" t="s">
        <v>295</v>
      </c>
      <c r="C115" s="36" t="s">
        <v>28</v>
      </c>
      <c r="D115" s="36" t="s">
        <v>11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>
        <v>3</v>
      </c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49"/>
      <c r="DJ115" s="49"/>
      <c r="DK115" s="49"/>
      <c r="DL115" s="49"/>
      <c r="DM115" s="49"/>
      <c r="DN115" s="49"/>
      <c r="DO115" s="49"/>
      <c r="DP115" s="55">
        <v>0</v>
      </c>
      <c r="DQ115" s="37">
        <v>1</v>
      </c>
      <c r="DR115" s="37">
        <f>PRODUCT(Таблица1[[#This Row],[Столбец4]:[РЕГ НТЛ]])</f>
        <v>0</v>
      </c>
    </row>
    <row r="116" spans="1:122" x14ac:dyDescent="0.25">
      <c r="A116" s="35">
        <v>115</v>
      </c>
      <c r="B116" s="36" t="s">
        <v>296</v>
      </c>
      <c r="C116" s="36" t="s">
        <v>28</v>
      </c>
      <c r="D116" s="36" t="s">
        <v>11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49"/>
      <c r="DJ116" s="49"/>
      <c r="DK116" s="49"/>
      <c r="DL116" s="49"/>
      <c r="DM116" s="49">
        <v>1</v>
      </c>
      <c r="DN116" s="49"/>
      <c r="DO116" s="49"/>
      <c r="DP116" s="55">
        <v>6</v>
      </c>
      <c r="DQ116" s="37">
        <v>1</v>
      </c>
      <c r="DR116" s="37">
        <f>PRODUCT(Таблица1[[#This Row],[Столбец4]:[РЕГ НТЛ]])</f>
        <v>6</v>
      </c>
    </row>
    <row r="117" spans="1:122" x14ac:dyDescent="0.25">
      <c r="A117" s="35">
        <v>115</v>
      </c>
      <c r="B117" s="36" t="s">
        <v>296</v>
      </c>
      <c r="C117" s="36" t="s">
        <v>28</v>
      </c>
      <c r="D117" s="36" t="s">
        <v>11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49"/>
      <c r="DJ117" s="49">
        <v>2</v>
      </c>
      <c r="DK117" s="49"/>
      <c r="DL117" s="49"/>
      <c r="DM117" s="49"/>
      <c r="DN117" s="49"/>
      <c r="DO117" s="49"/>
      <c r="DP117" s="55">
        <v>4</v>
      </c>
      <c r="DQ117" s="37">
        <v>1</v>
      </c>
      <c r="DR117" s="37">
        <f>PRODUCT(Таблица1[[#This Row],[Столбец4]:[РЕГ НТЛ]])</f>
        <v>4</v>
      </c>
    </row>
    <row r="118" spans="1:122" x14ac:dyDescent="0.25">
      <c r="A118" s="35">
        <v>115</v>
      </c>
      <c r="B118" s="36" t="s">
        <v>296</v>
      </c>
      <c r="C118" s="36" t="s">
        <v>28</v>
      </c>
      <c r="D118" s="36" t="s">
        <v>11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>
        <v>2</v>
      </c>
      <c r="DF118" s="36"/>
      <c r="DG118" s="36"/>
      <c r="DH118" s="36"/>
      <c r="DI118" s="49"/>
      <c r="DJ118" s="49"/>
      <c r="DK118" s="49"/>
      <c r="DL118" s="49"/>
      <c r="DM118" s="49"/>
      <c r="DN118" s="49"/>
      <c r="DO118" s="49"/>
      <c r="DP118" s="55">
        <v>4</v>
      </c>
      <c r="DQ118" s="37">
        <v>1</v>
      </c>
      <c r="DR118" s="37">
        <f>PRODUCT(Таблица1[[#This Row],[Столбец4]:[РЕГ НТЛ]])</f>
        <v>4</v>
      </c>
    </row>
    <row r="119" spans="1:122" x14ac:dyDescent="0.25">
      <c r="A119" s="35">
        <v>115</v>
      </c>
      <c r="B119" s="36" t="s">
        <v>296</v>
      </c>
      <c r="C119" s="36" t="s">
        <v>28</v>
      </c>
      <c r="D119" s="36" t="s">
        <v>11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>
        <v>2</v>
      </c>
      <c r="DC119" s="36"/>
      <c r="DD119" s="36"/>
      <c r="DE119" s="36"/>
      <c r="DF119" s="36"/>
      <c r="DG119" s="36"/>
      <c r="DH119" s="36"/>
      <c r="DI119" s="49"/>
      <c r="DJ119" s="49"/>
      <c r="DK119" s="49"/>
      <c r="DL119" s="49"/>
      <c r="DM119" s="49"/>
      <c r="DN119" s="49"/>
      <c r="DO119" s="49"/>
      <c r="DP119" s="55">
        <v>4</v>
      </c>
      <c r="DQ119" s="37">
        <v>1</v>
      </c>
      <c r="DR119" s="37">
        <f>PRODUCT(Таблица1[[#This Row],[Столбец4]:[РЕГ НТЛ]])</f>
        <v>4</v>
      </c>
    </row>
    <row r="120" spans="1:122" x14ac:dyDescent="0.25">
      <c r="A120" s="35">
        <v>115</v>
      </c>
      <c r="B120" s="36" t="s">
        <v>296</v>
      </c>
      <c r="C120" s="36" t="s">
        <v>28</v>
      </c>
      <c r="D120" s="36" t="s">
        <v>11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>
        <v>2</v>
      </c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49"/>
      <c r="DJ120" s="49"/>
      <c r="DK120" s="49"/>
      <c r="DL120" s="49"/>
      <c r="DM120" s="49"/>
      <c r="DN120" s="49"/>
      <c r="DO120" s="49"/>
      <c r="DP120" s="55">
        <v>8</v>
      </c>
      <c r="DQ120" s="37">
        <v>1</v>
      </c>
      <c r="DR120" s="37">
        <f>PRODUCT(Таблица1[[#This Row],[Столбец4]:[РЕГ НТЛ]])</f>
        <v>8</v>
      </c>
    </row>
    <row r="121" spans="1:122" x14ac:dyDescent="0.25">
      <c r="A121" s="35">
        <v>115</v>
      </c>
      <c r="B121" s="36" t="s">
        <v>296</v>
      </c>
      <c r="C121" s="36" t="s">
        <v>28</v>
      </c>
      <c r="D121" s="36" t="s">
        <v>11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>
        <v>1</v>
      </c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49"/>
      <c r="DJ121" s="49"/>
      <c r="DK121" s="49"/>
      <c r="DL121" s="49"/>
      <c r="DM121" s="49"/>
      <c r="DN121" s="49"/>
      <c r="DO121" s="49"/>
      <c r="DP121" s="55">
        <v>12</v>
      </c>
      <c r="DQ121" s="37">
        <v>1</v>
      </c>
      <c r="DR121" s="37">
        <f>PRODUCT(Таблица1[[#This Row],[Столбец4]:[РЕГ НТЛ]])</f>
        <v>12</v>
      </c>
    </row>
    <row r="122" spans="1:122" x14ac:dyDescent="0.25">
      <c r="A122" s="35">
        <v>66</v>
      </c>
      <c r="B122" s="36" t="s">
        <v>298</v>
      </c>
      <c r="C122" s="36" t="s">
        <v>28</v>
      </c>
      <c r="D122" s="36" t="s">
        <v>11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>
        <v>4</v>
      </c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49"/>
      <c r="DJ122" s="49"/>
      <c r="DK122" s="49"/>
      <c r="DL122" s="49"/>
      <c r="DM122" s="49"/>
      <c r="DN122" s="49"/>
      <c r="DO122" s="49"/>
      <c r="DP122" s="55">
        <v>2</v>
      </c>
      <c r="DQ122" s="37">
        <v>1</v>
      </c>
      <c r="DR122" s="37">
        <f>PRODUCT(Таблица1[[#This Row],[Столбец4]:[РЕГ НТЛ]])</f>
        <v>2</v>
      </c>
    </row>
    <row r="123" spans="1:122" x14ac:dyDescent="0.25">
      <c r="A123" s="35">
        <v>66</v>
      </c>
      <c r="B123" s="36" t="s">
        <v>298</v>
      </c>
      <c r="C123" s="36" t="s">
        <v>28</v>
      </c>
      <c r="D123" s="36" t="s">
        <v>11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>
        <v>5</v>
      </c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49"/>
      <c r="DJ123" s="49"/>
      <c r="DK123" s="49"/>
      <c r="DL123" s="49"/>
      <c r="DM123" s="49"/>
      <c r="DN123" s="49"/>
      <c r="DO123" s="49"/>
      <c r="DP123" s="55">
        <v>4</v>
      </c>
      <c r="DQ123" s="37">
        <v>1</v>
      </c>
      <c r="DR123" s="37">
        <f>PRODUCT(Таблица1[[#This Row],[Столбец4]:[РЕГ НТЛ]])</f>
        <v>4</v>
      </c>
    </row>
    <row r="124" spans="1:122" x14ac:dyDescent="0.25">
      <c r="A124" s="35">
        <v>66</v>
      </c>
      <c r="B124" s="36" t="s">
        <v>298</v>
      </c>
      <c r="C124" s="36" t="s">
        <v>28</v>
      </c>
      <c r="D124" s="36" t="s">
        <v>11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>
        <v>7</v>
      </c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49"/>
      <c r="DJ124" s="49"/>
      <c r="DK124" s="49"/>
      <c r="DL124" s="49"/>
      <c r="DM124" s="49"/>
      <c r="DN124" s="49"/>
      <c r="DO124" s="49"/>
      <c r="DP124" s="55">
        <v>0</v>
      </c>
      <c r="DQ124" s="37">
        <v>1</v>
      </c>
      <c r="DR124" s="37">
        <f>PRODUCT(Таблица1[[#This Row],[Столбец4]:[РЕГ НТЛ]])</f>
        <v>0</v>
      </c>
    </row>
    <row r="125" spans="1:122" x14ac:dyDescent="0.25">
      <c r="A125" s="35">
        <v>66</v>
      </c>
      <c r="B125" s="36" t="s">
        <v>298</v>
      </c>
      <c r="C125" s="36" t="s">
        <v>28</v>
      </c>
      <c r="D125" s="36" t="s">
        <v>11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>
        <v>5</v>
      </c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49"/>
      <c r="DJ125" s="49"/>
      <c r="DK125" s="49"/>
      <c r="DL125" s="49"/>
      <c r="DM125" s="49"/>
      <c r="DN125" s="49"/>
      <c r="DO125" s="49"/>
      <c r="DP125" s="55">
        <v>0</v>
      </c>
      <c r="DQ125" s="37">
        <v>1</v>
      </c>
      <c r="DR125" s="37">
        <f>PRODUCT(Таблица1[[#This Row],[Столбец4]:[РЕГ НТЛ]])</f>
        <v>0</v>
      </c>
    </row>
    <row r="126" spans="1:122" x14ac:dyDescent="0.25">
      <c r="A126" s="35">
        <v>66</v>
      </c>
      <c r="B126" s="36" t="s">
        <v>298</v>
      </c>
      <c r="C126" s="36" t="s">
        <v>28</v>
      </c>
      <c r="D126" s="36" t="s">
        <v>11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>
        <v>2</v>
      </c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49"/>
      <c r="DJ126" s="49"/>
      <c r="DK126" s="49"/>
      <c r="DL126" s="49"/>
      <c r="DM126" s="49"/>
      <c r="DN126" s="49"/>
      <c r="DO126" s="49"/>
      <c r="DP126" s="55">
        <v>0</v>
      </c>
      <c r="DQ126" s="37">
        <v>1</v>
      </c>
      <c r="DR126" s="37">
        <f>PRODUCT(Таблица1[[#This Row],[Столбец4]:[РЕГ НТЛ]])</f>
        <v>0</v>
      </c>
    </row>
    <row r="127" spans="1:122" x14ac:dyDescent="0.25">
      <c r="A127" s="35">
        <v>66</v>
      </c>
      <c r="B127" s="36" t="s">
        <v>298</v>
      </c>
      <c r="C127" s="36" t="s">
        <v>28</v>
      </c>
      <c r="D127" s="36" t="s">
        <v>11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>
        <v>3</v>
      </c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49"/>
      <c r="DJ127" s="49"/>
      <c r="DK127" s="49"/>
      <c r="DL127" s="49"/>
      <c r="DM127" s="49"/>
      <c r="DN127" s="49"/>
      <c r="DO127" s="49"/>
      <c r="DP127" s="55">
        <v>0</v>
      </c>
      <c r="DQ127" s="37">
        <v>1</v>
      </c>
      <c r="DR127" s="37">
        <f>PRODUCT(Таблица1[[#This Row],[Столбец4]:[РЕГ НТЛ]])</f>
        <v>0</v>
      </c>
    </row>
    <row r="128" spans="1:122" x14ac:dyDescent="0.25">
      <c r="A128" s="35">
        <v>101</v>
      </c>
      <c r="B128" s="36" t="s">
        <v>232</v>
      </c>
      <c r="C128" s="36" t="s">
        <v>28</v>
      </c>
      <c r="D128" s="36" t="s">
        <v>11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>
        <v>2</v>
      </c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49"/>
      <c r="DJ128" s="49"/>
      <c r="DK128" s="49"/>
      <c r="DL128" s="49"/>
      <c r="DM128" s="49"/>
      <c r="DN128" s="49"/>
      <c r="DO128" s="49"/>
      <c r="DP128" s="55">
        <v>12</v>
      </c>
      <c r="DQ128" s="37">
        <v>1</v>
      </c>
      <c r="DR128" s="37">
        <f>PRODUCT(Таблица1[[#This Row],[Столбец4]:[РЕГ НТЛ]])</f>
        <v>12</v>
      </c>
    </row>
    <row r="129" spans="1:122" x14ac:dyDescent="0.25">
      <c r="A129" s="35">
        <v>101</v>
      </c>
      <c r="B129" s="36" t="s">
        <v>232</v>
      </c>
      <c r="C129" s="36" t="s">
        <v>28</v>
      </c>
      <c r="D129" s="36" t="s">
        <v>11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>
        <v>1</v>
      </c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49"/>
      <c r="DJ129" s="49"/>
      <c r="DK129" s="49"/>
      <c r="DL129" s="49"/>
      <c r="DM129" s="49"/>
      <c r="DN129" s="49"/>
      <c r="DO129" s="49"/>
      <c r="DP129" s="55">
        <v>0</v>
      </c>
      <c r="DQ129" s="37">
        <v>1</v>
      </c>
      <c r="DR129" s="37">
        <f>PRODUCT(Таблица1[[#This Row],[Столбец4]:[РЕГ НТЛ]])</f>
        <v>0</v>
      </c>
    </row>
    <row r="130" spans="1:122" x14ac:dyDescent="0.25">
      <c r="A130" s="35">
        <v>101</v>
      </c>
      <c r="B130" s="36" t="s">
        <v>232</v>
      </c>
      <c r="C130" s="36" t="s">
        <v>28</v>
      </c>
      <c r="D130" s="36" t="s">
        <v>11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>
        <v>2</v>
      </c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49"/>
      <c r="DJ130" s="49"/>
      <c r="DK130" s="49"/>
      <c r="DL130" s="49"/>
      <c r="DM130" s="49"/>
      <c r="DN130" s="49"/>
      <c r="DO130" s="49"/>
      <c r="DP130" s="55">
        <v>0</v>
      </c>
      <c r="DQ130" s="37">
        <v>1</v>
      </c>
      <c r="DR130" s="37">
        <f>PRODUCT(Таблица1[[#This Row],[Столбец4]:[РЕГ НТЛ]])</f>
        <v>0</v>
      </c>
    </row>
    <row r="131" spans="1:122" x14ac:dyDescent="0.25">
      <c r="A131" s="35">
        <v>92</v>
      </c>
      <c r="B131" s="36" t="s">
        <v>301</v>
      </c>
      <c r="C131" s="36" t="s">
        <v>28</v>
      </c>
      <c r="D131" s="36" t="s">
        <v>11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>
        <v>4</v>
      </c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49"/>
      <c r="DJ131" s="49"/>
      <c r="DK131" s="49"/>
      <c r="DL131" s="49"/>
      <c r="DM131" s="49"/>
      <c r="DN131" s="49"/>
      <c r="DO131" s="49"/>
      <c r="DP131" s="55">
        <v>4</v>
      </c>
      <c r="DQ131" s="37">
        <v>1</v>
      </c>
      <c r="DR131" s="37">
        <f>PRODUCT(Таблица1[[#This Row],[Столбец4]:[РЕГ НТЛ]])</f>
        <v>4</v>
      </c>
    </row>
    <row r="132" spans="1:122" x14ac:dyDescent="0.25">
      <c r="A132" s="35">
        <v>92</v>
      </c>
      <c r="B132" s="36" t="s">
        <v>301</v>
      </c>
      <c r="C132" s="36" t="s">
        <v>28</v>
      </c>
      <c r="D132" s="36" t="s">
        <v>11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>
        <v>4</v>
      </c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49"/>
      <c r="DJ132" s="49"/>
      <c r="DK132" s="49"/>
      <c r="DL132" s="49"/>
      <c r="DM132" s="49"/>
      <c r="DN132" s="49"/>
      <c r="DO132" s="49"/>
      <c r="DP132" s="55">
        <v>0</v>
      </c>
      <c r="DQ132" s="37">
        <v>1</v>
      </c>
      <c r="DR132" s="37">
        <f>PRODUCT(Таблица1[[#This Row],[Столбец4]:[РЕГ НТЛ]])</f>
        <v>0</v>
      </c>
    </row>
    <row r="133" spans="1:122" x14ac:dyDescent="0.25">
      <c r="A133" s="35">
        <v>92</v>
      </c>
      <c r="B133" s="36" t="s">
        <v>301</v>
      </c>
      <c r="C133" s="36" t="s">
        <v>28</v>
      </c>
      <c r="D133" s="36" t="s">
        <v>11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>
        <v>5</v>
      </c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49"/>
      <c r="DJ133" s="49"/>
      <c r="DK133" s="49"/>
      <c r="DL133" s="49"/>
      <c r="DM133" s="49"/>
      <c r="DN133" s="49"/>
      <c r="DO133" s="49"/>
      <c r="DP133" s="55">
        <v>0</v>
      </c>
      <c r="DQ133" s="37">
        <v>1</v>
      </c>
      <c r="DR133" s="37">
        <f>PRODUCT(Таблица1[[#This Row],[Столбец4]:[РЕГ НТЛ]])</f>
        <v>0</v>
      </c>
    </row>
    <row r="134" spans="1:122" x14ac:dyDescent="0.25">
      <c r="A134" s="35">
        <v>67</v>
      </c>
      <c r="B134" s="36" t="s">
        <v>224</v>
      </c>
      <c r="C134" s="36" t="s">
        <v>28</v>
      </c>
      <c r="D134" s="36" t="s">
        <v>11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>
        <v>3</v>
      </c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49"/>
      <c r="DJ134" s="49"/>
      <c r="DK134" s="49"/>
      <c r="DL134" s="49"/>
      <c r="DM134" s="49"/>
      <c r="DN134" s="49"/>
      <c r="DO134" s="49"/>
      <c r="DP134" s="55">
        <v>8</v>
      </c>
      <c r="DQ134" s="37">
        <v>1</v>
      </c>
      <c r="DR134" s="37">
        <f>PRODUCT(Таблица1[[#This Row],[Столбец4]:[РЕГ НТЛ]])</f>
        <v>8</v>
      </c>
    </row>
    <row r="135" spans="1:122" x14ac:dyDescent="0.25">
      <c r="A135" s="35">
        <v>67</v>
      </c>
      <c r="B135" s="36" t="s">
        <v>224</v>
      </c>
      <c r="C135" s="36" t="s">
        <v>28</v>
      </c>
      <c r="D135" s="36" t="s">
        <v>11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>
        <v>5</v>
      </c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49"/>
      <c r="DJ135" s="49"/>
      <c r="DK135" s="49"/>
      <c r="DL135" s="49"/>
      <c r="DM135" s="49"/>
      <c r="DN135" s="49"/>
      <c r="DO135" s="49"/>
      <c r="DP135" s="55">
        <v>4</v>
      </c>
      <c r="DQ135" s="37">
        <v>1</v>
      </c>
      <c r="DR135" s="37">
        <f>PRODUCT(Таблица1[[#This Row],[Столбец4]:[РЕГ НТЛ]])</f>
        <v>4</v>
      </c>
    </row>
    <row r="136" spans="1:122" x14ac:dyDescent="0.25">
      <c r="A136" s="35">
        <v>58</v>
      </c>
      <c r="B136" s="36" t="s">
        <v>304</v>
      </c>
      <c r="C136" s="36" t="s">
        <v>28</v>
      </c>
      <c r="D136" s="36" t="s">
        <v>11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>
        <v>4</v>
      </c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49"/>
      <c r="DJ136" s="49"/>
      <c r="DK136" s="49"/>
      <c r="DL136" s="49"/>
      <c r="DM136" s="49"/>
      <c r="DN136" s="49"/>
      <c r="DO136" s="49"/>
      <c r="DP136" s="55">
        <v>2</v>
      </c>
      <c r="DQ136" s="37">
        <v>1</v>
      </c>
      <c r="DR136" s="37">
        <f>PRODUCT(Таблица1[[#This Row],[Столбец4]:[РЕГ НТЛ]])</f>
        <v>2</v>
      </c>
    </row>
    <row r="137" spans="1:122" x14ac:dyDescent="0.25">
      <c r="A137" s="35">
        <v>58</v>
      </c>
      <c r="B137" s="36" t="s">
        <v>304</v>
      </c>
      <c r="C137" s="36" t="s">
        <v>28</v>
      </c>
      <c r="D137" s="36" t="s">
        <v>11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>
        <v>6</v>
      </c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49"/>
      <c r="DJ137" s="49"/>
      <c r="DK137" s="49"/>
      <c r="DL137" s="49"/>
      <c r="DM137" s="49"/>
      <c r="DN137" s="49"/>
      <c r="DO137" s="49"/>
      <c r="DP137" s="55">
        <v>2</v>
      </c>
      <c r="DQ137" s="37">
        <v>1</v>
      </c>
      <c r="DR137" s="37">
        <f>PRODUCT(Таблица1[[#This Row],[Столбец4]:[РЕГ НТЛ]])</f>
        <v>2</v>
      </c>
    </row>
    <row r="138" spans="1:122" x14ac:dyDescent="0.25">
      <c r="A138" s="35">
        <v>58</v>
      </c>
      <c r="B138" s="36" t="s">
        <v>304</v>
      </c>
      <c r="C138" s="36" t="s">
        <v>28</v>
      </c>
      <c r="D138" s="36" t="s">
        <v>11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>
        <v>6</v>
      </c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49"/>
      <c r="DJ138" s="49"/>
      <c r="DK138" s="49"/>
      <c r="DL138" s="49"/>
      <c r="DM138" s="49"/>
      <c r="DN138" s="49"/>
      <c r="DO138" s="49"/>
      <c r="DP138" s="55">
        <v>2</v>
      </c>
      <c r="DQ138" s="37">
        <v>1</v>
      </c>
      <c r="DR138" s="37">
        <f>PRODUCT(Таблица1[[#This Row],[Столбец4]:[РЕГ НТЛ]])</f>
        <v>2</v>
      </c>
    </row>
    <row r="139" spans="1:122" x14ac:dyDescent="0.25">
      <c r="A139" s="35">
        <v>58</v>
      </c>
      <c r="B139" s="36" t="s">
        <v>304</v>
      </c>
      <c r="C139" s="36" t="s">
        <v>28</v>
      </c>
      <c r="D139" s="36" t="s">
        <v>11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>
        <v>10</v>
      </c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49"/>
      <c r="DJ139" s="49"/>
      <c r="DK139" s="49"/>
      <c r="DL139" s="49"/>
      <c r="DM139" s="49"/>
      <c r="DN139" s="49"/>
      <c r="DO139" s="49"/>
      <c r="DP139" s="55">
        <v>0</v>
      </c>
      <c r="DQ139" s="37">
        <v>1</v>
      </c>
      <c r="DR139" s="37">
        <f>PRODUCT(Таблица1[[#This Row],[Столбец4]:[РЕГ НТЛ]])</f>
        <v>0</v>
      </c>
    </row>
    <row r="140" spans="1:122" x14ac:dyDescent="0.25">
      <c r="A140" s="35">
        <v>58</v>
      </c>
      <c r="B140" s="36" t="s">
        <v>304</v>
      </c>
      <c r="C140" s="36" t="s">
        <v>28</v>
      </c>
      <c r="D140" s="36" t="s">
        <v>11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>
        <v>5</v>
      </c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49"/>
      <c r="DJ140" s="49"/>
      <c r="DK140" s="49"/>
      <c r="DL140" s="49"/>
      <c r="DM140" s="49"/>
      <c r="DN140" s="49"/>
      <c r="DO140" s="49"/>
      <c r="DP140" s="55">
        <v>0</v>
      </c>
      <c r="DQ140" s="37">
        <v>1</v>
      </c>
      <c r="DR140" s="37">
        <f>PRODUCT(Таблица1[[#This Row],[Столбец4]:[РЕГ НТЛ]])</f>
        <v>0</v>
      </c>
    </row>
    <row r="141" spans="1:122" x14ac:dyDescent="0.25">
      <c r="A141" s="35">
        <v>58</v>
      </c>
      <c r="B141" s="36" t="s">
        <v>304</v>
      </c>
      <c r="C141" s="36" t="s">
        <v>28</v>
      </c>
      <c r="D141" s="36" t="s">
        <v>11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>
        <v>9</v>
      </c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49"/>
      <c r="DJ141" s="49"/>
      <c r="DK141" s="49"/>
      <c r="DL141" s="49"/>
      <c r="DM141" s="49"/>
      <c r="DN141" s="49"/>
      <c r="DO141" s="49"/>
      <c r="DP141" s="55">
        <v>0</v>
      </c>
      <c r="DQ141" s="37">
        <v>1</v>
      </c>
      <c r="DR141" s="37">
        <f>PRODUCT(Таблица1[[#This Row],[Столбец4]:[РЕГ НТЛ]])</f>
        <v>0</v>
      </c>
    </row>
    <row r="142" spans="1:122" x14ac:dyDescent="0.25">
      <c r="A142" s="35">
        <v>39</v>
      </c>
      <c r="B142" s="36" t="s">
        <v>306</v>
      </c>
      <c r="C142" s="36" t="s">
        <v>28</v>
      </c>
      <c r="D142" s="36" t="s">
        <v>11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>
        <v>2</v>
      </c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49"/>
      <c r="DJ142" s="49"/>
      <c r="DK142" s="49"/>
      <c r="DL142" s="49"/>
      <c r="DM142" s="49"/>
      <c r="DN142" s="49"/>
      <c r="DO142" s="49"/>
      <c r="DP142" s="55">
        <v>4</v>
      </c>
      <c r="DQ142" s="37">
        <v>1</v>
      </c>
      <c r="DR142" s="37">
        <f>PRODUCT(Таблица1[[#This Row],[Столбец4]:[РЕГ НТЛ]])</f>
        <v>4</v>
      </c>
    </row>
    <row r="143" spans="1:122" x14ac:dyDescent="0.25">
      <c r="A143" s="10">
        <v>39</v>
      </c>
      <c r="B143" s="2" t="s">
        <v>306</v>
      </c>
      <c r="C143" s="2" t="s">
        <v>28</v>
      </c>
      <c r="D143" s="2" t="s">
        <v>11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>
        <v>1</v>
      </c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1"/>
      <c r="AR143" s="1"/>
      <c r="AS143" s="1"/>
      <c r="AT143" s="1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9"/>
      <c r="DJ143" s="9"/>
      <c r="DK143" s="9"/>
      <c r="DL143" s="9"/>
      <c r="DM143" s="9"/>
      <c r="DN143" s="9"/>
      <c r="DO143" s="9"/>
      <c r="DP143" s="54">
        <v>6</v>
      </c>
      <c r="DQ143" s="23">
        <v>1</v>
      </c>
      <c r="DR143" s="23">
        <f>PRODUCT(Таблица1[[#This Row],[Столбец4]:[РЕГ НТЛ]])</f>
        <v>6</v>
      </c>
    </row>
    <row r="144" spans="1:122" x14ac:dyDescent="0.25">
      <c r="A144" s="10">
        <v>39</v>
      </c>
      <c r="B144" s="2" t="s">
        <v>306</v>
      </c>
      <c r="C144" s="2" t="s">
        <v>28</v>
      </c>
      <c r="D144" s="2" t="s">
        <v>11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>
        <v>1</v>
      </c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9"/>
      <c r="DJ144" s="9"/>
      <c r="DK144" s="9"/>
      <c r="DL144" s="9"/>
      <c r="DM144" s="9"/>
      <c r="DN144" s="9"/>
      <c r="DO144" s="9"/>
      <c r="DP144" s="54">
        <v>6</v>
      </c>
      <c r="DQ144" s="23">
        <v>1</v>
      </c>
      <c r="DR144" s="23">
        <f>PRODUCT(Таблица1[[#This Row],[Столбец4]:[РЕГ НТЛ]])</f>
        <v>6</v>
      </c>
    </row>
    <row r="145" spans="1:122" x14ac:dyDescent="0.25">
      <c r="A145" s="35">
        <v>59</v>
      </c>
      <c r="B145" s="36" t="s">
        <v>309</v>
      </c>
      <c r="C145" s="36" t="s">
        <v>28</v>
      </c>
      <c r="D145" s="36" t="s">
        <v>11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>
        <v>7</v>
      </c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49"/>
      <c r="DJ145" s="49"/>
      <c r="DK145" s="49"/>
      <c r="DL145" s="49"/>
      <c r="DM145" s="49"/>
      <c r="DN145" s="49"/>
      <c r="DO145" s="49"/>
      <c r="DP145" s="55">
        <v>0</v>
      </c>
      <c r="DQ145" s="37">
        <v>1</v>
      </c>
      <c r="DR145" s="37">
        <f>PRODUCT(Таблица1[[#This Row],[Столбец4]:[РЕГ НТЛ]])</f>
        <v>0</v>
      </c>
    </row>
    <row r="146" spans="1:122" x14ac:dyDescent="0.25">
      <c r="A146" s="35">
        <v>59</v>
      </c>
      <c r="B146" s="36" t="s">
        <v>309</v>
      </c>
      <c r="C146" s="36" t="s">
        <v>28</v>
      </c>
      <c r="D146" s="36" t="s">
        <v>11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>
        <v>2</v>
      </c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49"/>
      <c r="DJ146" s="49"/>
      <c r="DK146" s="49"/>
      <c r="DL146" s="49"/>
      <c r="DM146" s="49"/>
      <c r="DN146" s="49"/>
      <c r="DO146" s="49"/>
      <c r="DP146" s="55">
        <v>8</v>
      </c>
      <c r="DQ146" s="37">
        <v>1</v>
      </c>
      <c r="DR146" s="37">
        <f>PRODUCT(Таблица1[[#This Row],[Столбец4]:[РЕГ НТЛ]])</f>
        <v>8</v>
      </c>
    </row>
    <row r="147" spans="1:122" x14ac:dyDescent="0.25">
      <c r="A147" s="35">
        <v>59</v>
      </c>
      <c r="B147" s="36" t="s">
        <v>309</v>
      </c>
      <c r="C147" s="36" t="s">
        <v>28</v>
      </c>
      <c r="D147" s="36" t="s">
        <v>11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>
        <v>4</v>
      </c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49"/>
      <c r="DJ147" s="49"/>
      <c r="DK147" s="49"/>
      <c r="DL147" s="49"/>
      <c r="DM147" s="49"/>
      <c r="DN147" s="49"/>
      <c r="DO147" s="49"/>
      <c r="DP147" s="55">
        <v>0</v>
      </c>
      <c r="DQ147" s="37">
        <v>1</v>
      </c>
      <c r="DR147" s="37">
        <f>PRODUCT(Таблица1[[#This Row],[Столбец4]:[РЕГ НТЛ]])</f>
        <v>0</v>
      </c>
    </row>
    <row r="148" spans="1:122" x14ac:dyDescent="0.25">
      <c r="A148" s="35">
        <v>59</v>
      </c>
      <c r="B148" s="36" t="s">
        <v>309</v>
      </c>
      <c r="C148" s="36" t="s">
        <v>28</v>
      </c>
      <c r="D148" s="36" t="s">
        <v>11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>
        <v>2</v>
      </c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49"/>
      <c r="DJ148" s="49"/>
      <c r="DK148" s="49"/>
      <c r="DL148" s="49"/>
      <c r="DM148" s="49"/>
      <c r="DN148" s="49"/>
      <c r="DO148" s="49"/>
      <c r="DP148" s="55">
        <v>0</v>
      </c>
      <c r="DQ148" s="37">
        <v>1</v>
      </c>
      <c r="DR148" s="37">
        <f>PRODUCT(Таблица1[[#This Row],[Столбец4]:[РЕГ НТЛ]])</f>
        <v>0</v>
      </c>
    </row>
    <row r="149" spans="1:122" x14ac:dyDescent="0.25">
      <c r="A149" s="35">
        <v>86</v>
      </c>
      <c r="B149" s="36" t="s">
        <v>310</v>
      </c>
      <c r="C149" s="36" t="s">
        <v>28</v>
      </c>
      <c r="D149" s="36" t="s">
        <v>11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>
        <v>3</v>
      </c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49"/>
      <c r="DJ149" s="49"/>
      <c r="DK149" s="49"/>
      <c r="DL149" s="49"/>
      <c r="DM149" s="49"/>
      <c r="DN149" s="49"/>
      <c r="DO149" s="49"/>
      <c r="DP149" s="55">
        <v>4</v>
      </c>
      <c r="DQ149" s="37">
        <v>1</v>
      </c>
      <c r="DR149" s="37">
        <f>PRODUCT(Таблица1[[#This Row],[Столбец4]:[РЕГ НТЛ]])</f>
        <v>4</v>
      </c>
    </row>
    <row r="150" spans="1:122" x14ac:dyDescent="0.25">
      <c r="A150" s="35">
        <v>86</v>
      </c>
      <c r="B150" s="36" t="s">
        <v>310</v>
      </c>
      <c r="C150" s="36" t="s">
        <v>28</v>
      </c>
      <c r="D150" s="36" t="s">
        <v>11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>
        <v>3</v>
      </c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49"/>
      <c r="DJ150" s="49"/>
      <c r="DK150" s="49"/>
      <c r="DL150" s="49"/>
      <c r="DM150" s="49"/>
      <c r="DN150" s="49"/>
      <c r="DO150" s="49"/>
      <c r="DP150" s="55">
        <v>4</v>
      </c>
      <c r="DQ150" s="37">
        <v>1</v>
      </c>
      <c r="DR150" s="37">
        <f>PRODUCT(Таблица1[[#This Row],[Столбец4]:[РЕГ НТЛ]])</f>
        <v>4</v>
      </c>
    </row>
    <row r="151" spans="1:122" x14ac:dyDescent="0.25">
      <c r="A151" s="35">
        <v>86</v>
      </c>
      <c r="B151" s="36" t="s">
        <v>310</v>
      </c>
      <c r="C151" s="36" t="s">
        <v>28</v>
      </c>
      <c r="D151" s="36" t="s">
        <v>11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>
        <v>3</v>
      </c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49"/>
      <c r="DJ151" s="49"/>
      <c r="DK151" s="49"/>
      <c r="DL151" s="49"/>
      <c r="DM151" s="49"/>
      <c r="DN151" s="49"/>
      <c r="DO151" s="49"/>
      <c r="DP151" s="55">
        <v>8</v>
      </c>
      <c r="DQ151" s="37">
        <v>1</v>
      </c>
      <c r="DR151" s="37">
        <f>PRODUCT(Таблица1[[#This Row],[Столбец4]:[РЕГ НТЛ]])</f>
        <v>8</v>
      </c>
    </row>
    <row r="152" spans="1:122" x14ac:dyDescent="0.25">
      <c r="A152" s="35">
        <v>86</v>
      </c>
      <c r="B152" s="36" t="s">
        <v>310</v>
      </c>
      <c r="C152" s="36" t="s">
        <v>28</v>
      </c>
      <c r="D152" s="36" t="s">
        <v>11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>
        <v>3</v>
      </c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9"/>
      <c r="BD152" s="39"/>
      <c r="BE152" s="39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49"/>
      <c r="DJ152" s="51"/>
      <c r="DK152" s="51"/>
      <c r="DL152" s="51"/>
      <c r="DM152" s="51"/>
      <c r="DN152" s="51"/>
      <c r="DO152" s="51"/>
      <c r="DP152" s="55">
        <v>0</v>
      </c>
      <c r="DQ152" s="40">
        <v>1</v>
      </c>
      <c r="DR152" s="40">
        <f>PRODUCT(Таблица1[[#This Row],[Столбец4]:[РЕГ НТЛ]])</f>
        <v>0</v>
      </c>
    </row>
    <row r="153" spans="1:122" x14ac:dyDescent="0.25">
      <c r="A153" s="35">
        <v>86</v>
      </c>
      <c r="B153" s="36" t="s">
        <v>310</v>
      </c>
      <c r="C153" s="36" t="s">
        <v>28</v>
      </c>
      <c r="D153" s="36" t="s">
        <v>11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>
        <v>3</v>
      </c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55">
        <v>0</v>
      </c>
      <c r="DQ153" s="37">
        <v>1</v>
      </c>
      <c r="DR153" s="37">
        <f>PRODUCT(Таблица1[[#This Row],[Столбец4]:[РЕГ НТЛ]])</f>
        <v>0</v>
      </c>
    </row>
    <row r="154" spans="1:122" x14ac:dyDescent="0.25">
      <c r="A154" s="35">
        <v>86</v>
      </c>
      <c r="B154" s="36" t="s">
        <v>310</v>
      </c>
      <c r="C154" s="36" t="s">
        <v>28</v>
      </c>
      <c r="D154" s="36" t="s">
        <v>11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>
        <v>2</v>
      </c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55">
        <v>0</v>
      </c>
      <c r="DQ154" s="37">
        <v>1</v>
      </c>
      <c r="DR154" s="37">
        <f>PRODUCT(Таблица1[[#This Row],[Столбец4]:[РЕГ НТЛ]])</f>
        <v>0</v>
      </c>
    </row>
    <row r="155" spans="1:122" x14ac:dyDescent="0.25">
      <c r="A155" s="35">
        <v>93</v>
      </c>
      <c r="B155" s="36" t="s">
        <v>236</v>
      </c>
      <c r="C155" s="36" t="s">
        <v>28</v>
      </c>
      <c r="D155" s="36" t="s">
        <v>11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>
        <v>2</v>
      </c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56">
        <v>8</v>
      </c>
      <c r="DQ155" s="37">
        <v>1</v>
      </c>
      <c r="DR155" s="37">
        <f>PRODUCT(Таблица1[[#This Row],[Столбец4]:[РЕГ НТЛ]])</f>
        <v>8</v>
      </c>
    </row>
    <row r="156" spans="1:122" x14ac:dyDescent="0.25">
      <c r="A156" s="35">
        <v>93</v>
      </c>
      <c r="B156" s="36" t="s">
        <v>236</v>
      </c>
      <c r="C156" s="36" t="s">
        <v>28</v>
      </c>
      <c r="D156" s="36" t="s">
        <v>11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>
        <v>2</v>
      </c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56">
        <v>12</v>
      </c>
      <c r="DQ156" s="37">
        <v>1</v>
      </c>
      <c r="DR156" s="37">
        <f>PRODUCT(Таблица1[[#This Row],[Столбец4]:[РЕГ НТЛ]])</f>
        <v>12</v>
      </c>
    </row>
    <row r="157" spans="1:122" x14ac:dyDescent="0.25">
      <c r="A157" s="35">
        <v>93</v>
      </c>
      <c r="B157" s="36" t="s">
        <v>236</v>
      </c>
      <c r="C157" s="36" t="s">
        <v>28</v>
      </c>
      <c r="D157" s="36" t="s">
        <v>11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>
        <v>1</v>
      </c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55">
        <v>0</v>
      </c>
      <c r="DQ157" s="37">
        <v>1</v>
      </c>
      <c r="DR157" s="37">
        <f>PRODUCT(Таблица1[[#This Row],[Столбец4]:[РЕГ НТЛ]])</f>
        <v>0</v>
      </c>
    </row>
    <row r="158" spans="1:122" x14ac:dyDescent="0.25">
      <c r="A158" s="35">
        <v>93</v>
      </c>
      <c r="B158" s="36" t="s">
        <v>236</v>
      </c>
      <c r="C158" s="36" t="s">
        <v>28</v>
      </c>
      <c r="D158" s="36" t="s">
        <v>11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>
        <v>1</v>
      </c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55">
        <v>0</v>
      </c>
      <c r="DQ158" s="37">
        <v>1</v>
      </c>
      <c r="DR158" s="37">
        <f>PRODUCT(Таблица1[[#This Row],[Столбец4]:[РЕГ НТЛ]])</f>
        <v>0</v>
      </c>
    </row>
    <row r="159" spans="1:122" x14ac:dyDescent="0.25">
      <c r="A159" s="35">
        <v>105</v>
      </c>
      <c r="B159" s="36" t="s">
        <v>311</v>
      </c>
      <c r="C159" s="36" t="s">
        <v>28</v>
      </c>
      <c r="D159" s="36" t="s">
        <v>11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>
        <v>1</v>
      </c>
      <c r="DP159" s="56">
        <v>6</v>
      </c>
      <c r="DQ159" s="37">
        <v>1</v>
      </c>
      <c r="DR159" s="37">
        <f>PRODUCT(Таблица1[[#This Row],[Столбец4]:[РЕГ НТЛ]])</f>
        <v>6</v>
      </c>
    </row>
    <row r="160" spans="1:122" x14ac:dyDescent="0.25">
      <c r="A160" s="35">
        <v>105</v>
      </c>
      <c r="B160" s="36" t="s">
        <v>311</v>
      </c>
      <c r="C160" s="36" t="s">
        <v>28</v>
      </c>
      <c r="D160" s="36" t="s">
        <v>11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>
        <v>2</v>
      </c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56">
        <v>4</v>
      </c>
      <c r="DQ160" s="37">
        <v>1</v>
      </c>
      <c r="DR160" s="37">
        <f>PRODUCT(Таблица1[[#This Row],[Столбец4]:[РЕГ НТЛ]])</f>
        <v>4</v>
      </c>
    </row>
    <row r="161" spans="1:122" x14ac:dyDescent="0.25">
      <c r="A161" s="35">
        <v>105</v>
      </c>
      <c r="B161" s="36" t="s">
        <v>311</v>
      </c>
      <c r="C161" s="36" t="s">
        <v>28</v>
      </c>
      <c r="D161" s="36" t="s">
        <v>11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>
        <v>1</v>
      </c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56">
        <v>6</v>
      </c>
      <c r="DQ161" s="37">
        <v>1</v>
      </c>
      <c r="DR161" s="37">
        <f>PRODUCT(Таблица1[[#This Row],[Столбец4]:[РЕГ НТЛ]])</f>
        <v>6</v>
      </c>
    </row>
    <row r="162" spans="1:122" x14ac:dyDescent="0.25">
      <c r="A162" s="35">
        <v>105</v>
      </c>
      <c r="B162" s="36" t="s">
        <v>311</v>
      </c>
      <c r="C162" s="36" t="s">
        <v>28</v>
      </c>
      <c r="D162" s="36" t="s">
        <v>11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>
        <v>6</v>
      </c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56">
        <v>4</v>
      </c>
      <c r="DQ162" s="37">
        <v>1</v>
      </c>
      <c r="DR162" s="37">
        <f>PRODUCT(Таблица1[[#This Row],[Столбец4]:[РЕГ НТЛ]])</f>
        <v>4</v>
      </c>
    </row>
    <row r="163" spans="1:122" x14ac:dyDescent="0.25">
      <c r="A163" s="35">
        <v>76</v>
      </c>
      <c r="B163" s="36" t="s">
        <v>313</v>
      </c>
      <c r="C163" s="36" t="s">
        <v>28</v>
      </c>
      <c r="D163" s="36" t="s">
        <v>11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>
        <v>2</v>
      </c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56">
        <v>4</v>
      </c>
      <c r="DQ163" s="37">
        <v>1</v>
      </c>
      <c r="DR163" s="37">
        <f>PRODUCT(Таблица1[[#This Row],[Столбец4]:[РЕГ НТЛ]])</f>
        <v>4</v>
      </c>
    </row>
    <row r="164" spans="1:122" x14ac:dyDescent="0.25">
      <c r="A164" s="35">
        <v>76</v>
      </c>
      <c r="B164" s="36" t="s">
        <v>313</v>
      </c>
      <c r="C164" s="36" t="s">
        <v>28</v>
      </c>
      <c r="D164" s="36" t="s">
        <v>11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>
        <v>3</v>
      </c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56">
        <v>4</v>
      </c>
      <c r="DQ164" s="37">
        <v>1</v>
      </c>
      <c r="DR164" s="37">
        <f>PRODUCT(Таблица1[[#This Row],[Столбец4]:[РЕГ НТЛ]])</f>
        <v>4</v>
      </c>
    </row>
    <row r="165" spans="1:122" x14ac:dyDescent="0.25">
      <c r="A165" s="35">
        <v>76</v>
      </c>
      <c r="B165" s="36" t="s">
        <v>313</v>
      </c>
      <c r="C165" s="36" t="s">
        <v>28</v>
      </c>
      <c r="D165" s="36" t="s">
        <v>11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>
        <v>2</v>
      </c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56">
        <v>4</v>
      </c>
      <c r="DQ165" s="37">
        <v>1</v>
      </c>
      <c r="DR165" s="37">
        <f>PRODUCT(Таблица1[[#This Row],[Столбец4]:[РЕГ НТЛ]])</f>
        <v>4</v>
      </c>
    </row>
    <row r="166" spans="1:122" x14ac:dyDescent="0.25">
      <c r="A166" s="35">
        <v>76</v>
      </c>
      <c r="B166" s="36" t="s">
        <v>313</v>
      </c>
      <c r="C166" s="36" t="s">
        <v>28</v>
      </c>
      <c r="D166" s="36" t="s">
        <v>11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>
        <v>3</v>
      </c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56">
        <v>4</v>
      </c>
      <c r="DQ166" s="37">
        <v>1</v>
      </c>
      <c r="DR166" s="37">
        <f>PRODUCT(Таблица1[[#This Row],[Столбец4]:[РЕГ НТЛ]])</f>
        <v>4</v>
      </c>
    </row>
    <row r="167" spans="1:122" x14ac:dyDescent="0.25">
      <c r="A167" s="38">
        <v>76</v>
      </c>
      <c r="B167" s="36" t="s">
        <v>313</v>
      </c>
      <c r="C167" s="39" t="s">
        <v>28</v>
      </c>
      <c r="D167" s="39" t="s">
        <v>11</v>
      </c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>
        <v>2</v>
      </c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58">
        <v>4</v>
      </c>
      <c r="DQ167" s="40">
        <v>1</v>
      </c>
      <c r="DR167" s="40">
        <f>PRODUCT(Таблица1[[#This Row],[Столбец4]:[РЕГ НТЛ]])</f>
        <v>4</v>
      </c>
    </row>
    <row r="168" spans="1:122" x14ac:dyDescent="0.25">
      <c r="A168" s="35">
        <v>97</v>
      </c>
      <c r="B168" s="36" t="s">
        <v>237</v>
      </c>
      <c r="C168" s="36" t="s">
        <v>28</v>
      </c>
      <c r="D168" s="36" t="s">
        <v>11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>
        <v>2</v>
      </c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56">
        <v>12</v>
      </c>
      <c r="DQ168" s="37">
        <v>1</v>
      </c>
      <c r="DR168" s="37">
        <f>PRODUCT(Таблица1[[#This Row],[Столбец4]:[РЕГ НТЛ]])</f>
        <v>12</v>
      </c>
    </row>
    <row r="169" spans="1:122" x14ac:dyDescent="0.25">
      <c r="A169" s="38">
        <v>97</v>
      </c>
      <c r="B169" s="39" t="s">
        <v>237</v>
      </c>
      <c r="C169" s="39" t="s">
        <v>28</v>
      </c>
      <c r="D169" s="39" t="s">
        <v>11</v>
      </c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>
        <v>2</v>
      </c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58">
        <v>12</v>
      </c>
      <c r="DQ169" s="40">
        <v>1</v>
      </c>
      <c r="DR169" s="40">
        <f>PRODUCT(Таблица1[[#This Row],[Столбец4]:[РЕГ НТЛ]])</f>
        <v>12</v>
      </c>
    </row>
    <row r="170" spans="1:122" x14ac:dyDescent="0.25">
      <c r="A170" s="35">
        <v>97</v>
      </c>
      <c r="B170" s="36" t="s">
        <v>237</v>
      </c>
      <c r="C170" s="36" t="s">
        <v>28</v>
      </c>
      <c r="D170" s="36" t="s">
        <v>11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>
        <v>3</v>
      </c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55">
        <v>0</v>
      </c>
      <c r="DQ170" s="37">
        <v>1</v>
      </c>
      <c r="DR170" s="37">
        <f>PRODUCT(Таблица1[[#This Row],[Столбец4]:[РЕГ НТЛ]])</f>
        <v>0</v>
      </c>
    </row>
    <row r="171" spans="1:122" x14ac:dyDescent="0.25">
      <c r="A171" s="35">
        <v>97</v>
      </c>
      <c r="B171" s="36" t="s">
        <v>237</v>
      </c>
      <c r="C171" s="36" t="s">
        <v>28</v>
      </c>
      <c r="D171" s="36" t="s">
        <v>11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>
        <v>3</v>
      </c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55">
        <v>0</v>
      </c>
      <c r="DQ171" s="37">
        <v>1</v>
      </c>
      <c r="DR171" s="37">
        <f>PRODUCT(Таблица1[[#This Row],[Столбец4]:[РЕГ НТЛ]])</f>
        <v>0</v>
      </c>
    </row>
    <row r="172" spans="1:122" x14ac:dyDescent="0.25">
      <c r="A172" s="10">
        <v>43</v>
      </c>
      <c r="B172" s="2" t="s">
        <v>319</v>
      </c>
      <c r="C172" s="2" t="s">
        <v>28</v>
      </c>
      <c r="D172" s="2" t="s">
        <v>11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 t="s">
        <v>86</v>
      </c>
      <c r="Z172" s="2"/>
      <c r="AA172" s="2"/>
      <c r="AB172" s="2"/>
      <c r="AC172" s="2"/>
      <c r="AD172" s="2"/>
      <c r="AE172" s="2"/>
      <c r="AF172" s="2"/>
      <c r="AG172" s="1"/>
      <c r="AH172" s="1"/>
      <c r="AI172" s="1"/>
      <c r="AJ172" s="1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14"/>
      <c r="CM172" s="2"/>
      <c r="CN172" s="2"/>
      <c r="CO172" s="2"/>
      <c r="CP172" s="2"/>
      <c r="CQ172" s="14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55">
        <v>0</v>
      </c>
      <c r="DQ172" s="23">
        <v>1</v>
      </c>
      <c r="DR172" s="23">
        <f>PRODUCT(Таблица1[[#This Row],[Столбец4]:[РЕГ НТЛ]])</f>
        <v>0</v>
      </c>
    </row>
    <row r="173" spans="1:122" x14ac:dyDescent="0.25">
      <c r="A173" s="35">
        <v>69</v>
      </c>
      <c r="B173" s="36" t="s">
        <v>320</v>
      </c>
      <c r="C173" s="36" t="s">
        <v>28</v>
      </c>
      <c r="D173" s="36" t="s">
        <v>11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>
        <v>6</v>
      </c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56">
        <v>4</v>
      </c>
      <c r="DQ173" s="37">
        <v>1</v>
      </c>
      <c r="DR173" s="37">
        <f>PRODUCT(Таблица1[[#This Row],[Столбец4]:[РЕГ НТЛ]])</f>
        <v>4</v>
      </c>
    </row>
    <row r="174" spans="1:122" x14ac:dyDescent="0.25">
      <c r="A174" s="35">
        <v>69</v>
      </c>
      <c r="B174" s="36" t="s">
        <v>320</v>
      </c>
      <c r="C174" s="36" t="s">
        <v>28</v>
      </c>
      <c r="D174" s="36" t="s">
        <v>11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>
        <v>8</v>
      </c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55">
        <v>0</v>
      </c>
      <c r="DQ174" s="37">
        <v>1</v>
      </c>
      <c r="DR174" s="37">
        <f>PRODUCT(Таблица1[[#This Row],[Столбец4]:[РЕГ НТЛ]])</f>
        <v>0</v>
      </c>
    </row>
    <row r="175" spans="1:122" x14ac:dyDescent="0.25">
      <c r="A175" s="35">
        <v>69</v>
      </c>
      <c r="B175" s="36" t="s">
        <v>320</v>
      </c>
      <c r="C175" s="36" t="s">
        <v>28</v>
      </c>
      <c r="D175" s="36" t="s">
        <v>11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>
        <v>1</v>
      </c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55">
        <v>0</v>
      </c>
      <c r="DQ175" s="37">
        <v>1</v>
      </c>
      <c r="DR175" s="37">
        <f>PRODUCT(Таблица1[[#This Row],[Столбец4]:[РЕГ НТЛ]])</f>
        <v>0</v>
      </c>
    </row>
    <row r="176" spans="1:122" x14ac:dyDescent="0.25">
      <c r="A176" s="35">
        <v>69</v>
      </c>
      <c r="B176" s="36" t="s">
        <v>320</v>
      </c>
      <c r="C176" s="36" t="s">
        <v>28</v>
      </c>
      <c r="D176" s="36" t="s">
        <v>11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>
        <v>5</v>
      </c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55">
        <v>0</v>
      </c>
      <c r="DQ176" s="37">
        <v>1</v>
      </c>
      <c r="DR176" s="37">
        <f>PRODUCT(Таблица1[[#This Row],[Столбец4]:[РЕГ НТЛ]])</f>
        <v>0</v>
      </c>
    </row>
    <row r="177" spans="1:122" x14ac:dyDescent="0.25">
      <c r="A177" s="35">
        <v>69</v>
      </c>
      <c r="B177" s="36" t="s">
        <v>320</v>
      </c>
      <c r="C177" s="36" t="s">
        <v>28</v>
      </c>
      <c r="D177" s="36" t="s">
        <v>11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>
        <v>6</v>
      </c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55">
        <v>0</v>
      </c>
      <c r="DQ177" s="37">
        <v>1</v>
      </c>
      <c r="DR177" s="37">
        <f>PRODUCT(Таблица1[[#This Row],[Столбец4]:[РЕГ НТЛ]])</f>
        <v>0</v>
      </c>
    </row>
    <row r="178" spans="1:122" x14ac:dyDescent="0.25">
      <c r="A178" s="35">
        <v>100</v>
      </c>
      <c r="B178" s="36" t="s">
        <v>321</v>
      </c>
      <c r="C178" s="36" t="s">
        <v>28</v>
      </c>
      <c r="D178" s="36" t="s">
        <v>11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>
        <v>1</v>
      </c>
      <c r="DL178" s="36"/>
      <c r="DM178" s="36"/>
      <c r="DN178" s="36"/>
      <c r="DO178" s="36"/>
      <c r="DP178" s="56">
        <v>6</v>
      </c>
      <c r="DQ178" s="37">
        <v>1</v>
      </c>
      <c r="DR178" s="37">
        <f>PRODUCT(Таблица1[[#This Row],[Столбец4]:[РЕГ НТЛ]])</f>
        <v>6</v>
      </c>
    </row>
    <row r="179" spans="1:122" x14ac:dyDescent="0.25">
      <c r="A179" s="35">
        <v>100</v>
      </c>
      <c r="B179" s="36" t="s">
        <v>321</v>
      </c>
      <c r="C179" s="36" t="s">
        <v>28</v>
      </c>
      <c r="D179" s="36" t="s">
        <v>11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>
        <v>5</v>
      </c>
      <c r="DI179" s="36"/>
      <c r="DJ179" s="36"/>
      <c r="DK179" s="36"/>
      <c r="DL179" s="36"/>
      <c r="DM179" s="36"/>
      <c r="DN179" s="36"/>
      <c r="DO179" s="36"/>
      <c r="DP179" s="56">
        <v>2</v>
      </c>
      <c r="DQ179" s="37">
        <v>1</v>
      </c>
      <c r="DR179" s="37">
        <f>PRODUCT(Таблица1[[#This Row],[Столбец4]:[РЕГ НТЛ]])</f>
        <v>2</v>
      </c>
    </row>
    <row r="180" spans="1:122" x14ac:dyDescent="0.25">
      <c r="A180" s="35">
        <v>100</v>
      </c>
      <c r="B180" s="36" t="s">
        <v>321</v>
      </c>
      <c r="C180" s="36" t="s">
        <v>28</v>
      </c>
      <c r="D180" s="36" t="s">
        <v>11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>
        <v>3</v>
      </c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56">
        <v>8</v>
      </c>
      <c r="DQ180" s="37">
        <v>1</v>
      </c>
      <c r="DR180" s="37">
        <f>PRODUCT(Таблица1[[#This Row],[Столбец4]:[РЕГ НТЛ]])</f>
        <v>8</v>
      </c>
    </row>
    <row r="181" spans="1:122" x14ac:dyDescent="0.25">
      <c r="A181" s="35">
        <v>100</v>
      </c>
      <c r="B181" s="36" t="s">
        <v>321</v>
      </c>
      <c r="C181" s="36" t="s">
        <v>28</v>
      </c>
      <c r="D181" s="36" t="s">
        <v>11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>
        <v>5</v>
      </c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56">
        <v>4</v>
      </c>
      <c r="DQ181" s="37">
        <v>1</v>
      </c>
      <c r="DR181" s="37">
        <f>PRODUCT(Таблица1[[#This Row],[Столбец4]:[РЕГ НТЛ]])</f>
        <v>4</v>
      </c>
    </row>
    <row r="182" spans="1:122" x14ac:dyDescent="0.25">
      <c r="A182" s="35">
        <v>98</v>
      </c>
      <c r="B182" s="36" t="s">
        <v>322</v>
      </c>
      <c r="C182" s="36" t="s">
        <v>28</v>
      </c>
      <c r="D182" s="36" t="s">
        <v>11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>
        <v>8</v>
      </c>
      <c r="DP182" s="55">
        <v>0</v>
      </c>
      <c r="DQ182" s="37">
        <v>1</v>
      </c>
      <c r="DR182" s="37">
        <f>PRODUCT(Таблица1[[#This Row],[Столбец4]:[РЕГ НТЛ]])</f>
        <v>0</v>
      </c>
    </row>
    <row r="183" spans="1:122" x14ac:dyDescent="0.25">
      <c r="A183" s="35">
        <v>98</v>
      </c>
      <c r="B183" s="36" t="s">
        <v>322</v>
      </c>
      <c r="C183" s="36" t="s">
        <v>28</v>
      </c>
      <c r="D183" s="36" t="s">
        <v>11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>
        <v>6</v>
      </c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56">
        <v>2</v>
      </c>
      <c r="DQ183" s="37">
        <v>1</v>
      </c>
      <c r="DR183" s="37">
        <f>PRODUCT(Таблица1[[#This Row],[Столбец4]:[РЕГ НТЛ]])</f>
        <v>2</v>
      </c>
    </row>
    <row r="184" spans="1:122" x14ac:dyDescent="0.25">
      <c r="A184" s="35">
        <v>112</v>
      </c>
      <c r="B184" s="36" t="s">
        <v>238</v>
      </c>
      <c r="C184" s="36" t="s">
        <v>28</v>
      </c>
      <c r="D184" s="36" t="s">
        <v>11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>
        <v>2</v>
      </c>
      <c r="DJ184" s="36"/>
      <c r="DK184" s="36"/>
      <c r="DL184" s="36"/>
      <c r="DM184" s="36"/>
      <c r="DN184" s="36"/>
      <c r="DO184" s="36"/>
      <c r="DP184" s="56">
        <v>8</v>
      </c>
      <c r="DQ184" s="37">
        <v>1</v>
      </c>
      <c r="DR184" s="37">
        <f>PRODUCT(Таблица1[[#This Row],[Столбец4]:[РЕГ НТЛ]])</f>
        <v>8</v>
      </c>
    </row>
    <row r="185" spans="1:122" x14ac:dyDescent="0.25">
      <c r="A185" s="38">
        <v>112</v>
      </c>
      <c r="B185" s="39" t="s">
        <v>238</v>
      </c>
      <c r="C185" s="39" t="s">
        <v>28</v>
      </c>
      <c r="D185" s="39" t="s">
        <v>11</v>
      </c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>
        <v>1</v>
      </c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58">
        <v>12</v>
      </c>
      <c r="DQ185" s="40">
        <v>1</v>
      </c>
      <c r="DR185" s="40">
        <f>PRODUCT(Таблица1[[#This Row],[Столбец4]:[РЕГ НТЛ]])</f>
        <v>12</v>
      </c>
    </row>
    <row r="186" spans="1:122" x14ac:dyDescent="0.25">
      <c r="A186" s="35">
        <v>112</v>
      </c>
      <c r="B186" s="36" t="s">
        <v>238</v>
      </c>
      <c r="C186" s="36" t="s">
        <v>28</v>
      </c>
      <c r="D186" s="36" t="s">
        <v>11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>
        <v>1</v>
      </c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56">
        <v>18</v>
      </c>
      <c r="DQ186" s="37">
        <v>1</v>
      </c>
      <c r="DR186" s="37">
        <f>PRODUCT(Таблица1[[#This Row],[Столбец4]:[РЕГ НТЛ]])</f>
        <v>18</v>
      </c>
    </row>
    <row r="187" spans="1:122" x14ac:dyDescent="0.25">
      <c r="A187" s="35">
        <v>112</v>
      </c>
      <c r="B187" s="36" t="s">
        <v>238</v>
      </c>
      <c r="C187" s="36" t="s">
        <v>28</v>
      </c>
      <c r="D187" s="36" t="s">
        <v>11</v>
      </c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>
        <v>2</v>
      </c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55">
        <v>0</v>
      </c>
      <c r="DQ187" s="37">
        <v>1</v>
      </c>
      <c r="DR187" s="37">
        <f>PRODUCT(Таблица1[[#This Row],[Столбец4]:[РЕГ НТЛ]])</f>
        <v>0</v>
      </c>
    </row>
    <row r="188" spans="1:122" x14ac:dyDescent="0.25">
      <c r="A188" s="35">
        <v>68</v>
      </c>
      <c r="B188" s="36" t="s">
        <v>325</v>
      </c>
      <c r="C188" s="36" t="s">
        <v>28</v>
      </c>
      <c r="D188" s="36" t="s">
        <v>11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>
        <v>7</v>
      </c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55">
        <v>0</v>
      </c>
      <c r="DQ188" s="37">
        <v>1</v>
      </c>
      <c r="DR188" s="37">
        <f>PRODUCT(Таблица1[[#This Row],[Столбец4]:[РЕГ НТЛ]])</f>
        <v>0</v>
      </c>
    </row>
    <row r="189" spans="1:122" x14ac:dyDescent="0.25">
      <c r="A189" s="35">
        <v>88</v>
      </c>
      <c r="B189" s="36" t="s">
        <v>330</v>
      </c>
      <c r="C189" s="36" t="s">
        <v>28</v>
      </c>
      <c r="D189" s="36" t="s">
        <v>11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>
        <v>5</v>
      </c>
      <c r="DP189" s="56">
        <v>2</v>
      </c>
      <c r="DQ189" s="37">
        <v>1</v>
      </c>
      <c r="DR189" s="37">
        <f>PRODUCT(Таблица1[[#This Row],[Столбец4]:[РЕГ НТЛ]])</f>
        <v>2</v>
      </c>
    </row>
    <row r="190" spans="1:122" x14ac:dyDescent="0.25">
      <c r="A190" s="35">
        <v>88</v>
      </c>
      <c r="B190" s="36" t="s">
        <v>330</v>
      </c>
      <c r="C190" s="36" t="s">
        <v>28</v>
      </c>
      <c r="D190" s="36" t="s">
        <v>11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>
        <v>5</v>
      </c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56">
        <v>2</v>
      </c>
      <c r="DQ190" s="37">
        <v>1</v>
      </c>
      <c r="DR190" s="37">
        <f>PRODUCT(Таблица1[[#This Row],[Столбец4]:[РЕГ НТЛ]])</f>
        <v>2</v>
      </c>
    </row>
    <row r="191" spans="1:122" x14ac:dyDescent="0.25">
      <c r="A191" s="35">
        <v>74</v>
      </c>
      <c r="B191" s="36" t="s">
        <v>240</v>
      </c>
      <c r="C191" s="36" t="s">
        <v>28</v>
      </c>
      <c r="D191" s="36" t="s">
        <v>11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>
        <v>1</v>
      </c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56">
        <v>12</v>
      </c>
      <c r="DQ191" s="37">
        <v>1</v>
      </c>
      <c r="DR191" s="37">
        <f>PRODUCT(Таблица1[[#This Row],[Столбец4]:[РЕГ НТЛ]])</f>
        <v>12</v>
      </c>
    </row>
    <row r="192" spans="1:122" x14ac:dyDescent="0.25">
      <c r="A192" s="35">
        <v>74</v>
      </c>
      <c r="B192" s="36" t="s">
        <v>240</v>
      </c>
      <c r="C192" s="36" t="s">
        <v>28</v>
      </c>
      <c r="D192" s="36" t="s">
        <v>11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>
        <v>1</v>
      </c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56">
        <v>12</v>
      </c>
      <c r="DQ192" s="37">
        <v>1</v>
      </c>
      <c r="DR192" s="37">
        <f>PRODUCT(Таблица1[[#This Row],[Столбец4]:[РЕГ НТЛ]])</f>
        <v>12</v>
      </c>
    </row>
    <row r="193" spans="1:122" x14ac:dyDescent="0.25">
      <c r="A193" s="38">
        <v>74</v>
      </c>
      <c r="B193" s="39" t="s">
        <v>240</v>
      </c>
      <c r="C193" s="39" t="s">
        <v>28</v>
      </c>
      <c r="D193" s="39" t="s">
        <v>11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>
        <v>2</v>
      </c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58">
        <v>8</v>
      </c>
      <c r="DQ193" s="40">
        <v>1</v>
      </c>
      <c r="DR193" s="40">
        <f>PRODUCT(Таблица1[[#This Row],[Столбец4]:[РЕГ НТЛ]])</f>
        <v>8</v>
      </c>
    </row>
    <row r="194" spans="1:122" x14ac:dyDescent="0.25">
      <c r="A194" s="35">
        <v>74</v>
      </c>
      <c r="B194" s="36" t="s">
        <v>240</v>
      </c>
      <c r="C194" s="36" t="s">
        <v>28</v>
      </c>
      <c r="D194" s="36" t="s">
        <v>11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>
        <v>3</v>
      </c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56">
        <v>8</v>
      </c>
      <c r="DQ194" s="37">
        <v>1</v>
      </c>
      <c r="DR194" s="37">
        <f>PRODUCT(Таблица1[[#This Row],[Столбец4]:[РЕГ НТЛ]])</f>
        <v>8</v>
      </c>
    </row>
    <row r="195" spans="1:122" x14ac:dyDescent="0.25">
      <c r="A195" s="35">
        <v>282</v>
      </c>
      <c r="B195" s="36" t="s">
        <v>334</v>
      </c>
      <c r="C195" s="36" t="s">
        <v>28</v>
      </c>
      <c r="D195" s="36" t="s">
        <v>11</v>
      </c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>
        <v>1</v>
      </c>
      <c r="DK195" s="36"/>
      <c r="DL195" s="36"/>
      <c r="DM195" s="36"/>
      <c r="DN195" s="36"/>
      <c r="DO195" s="36"/>
      <c r="DP195" s="56">
        <v>6</v>
      </c>
      <c r="DQ195" s="37">
        <v>1</v>
      </c>
      <c r="DR195" s="37">
        <f>PRODUCT(Таблица1[[#This Row],[Столбец4]:[РЕГ НТЛ]])</f>
        <v>6</v>
      </c>
    </row>
    <row r="196" spans="1:122" x14ac:dyDescent="0.25">
      <c r="A196" s="35">
        <v>282</v>
      </c>
      <c r="B196" s="36" t="s">
        <v>334</v>
      </c>
      <c r="C196" s="36" t="s">
        <v>28</v>
      </c>
      <c r="D196" s="36" t="s">
        <v>11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>
        <v>1</v>
      </c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56">
        <v>6</v>
      </c>
      <c r="DQ196" s="37">
        <v>1</v>
      </c>
      <c r="DR196" s="37">
        <f>PRODUCT(Таблица1[[#This Row],[Столбец4]:[РЕГ НТЛ]])</f>
        <v>6</v>
      </c>
    </row>
    <row r="197" spans="1:122" x14ac:dyDescent="0.25">
      <c r="A197" s="38">
        <v>282</v>
      </c>
      <c r="B197" s="39" t="s">
        <v>334</v>
      </c>
      <c r="C197" s="39" t="s">
        <v>28</v>
      </c>
      <c r="D197" s="39" t="s">
        <v>11</v>
      </c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>
        <v>1</v>
      </c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58">
        <v>6</v>
      </c>
      <c r="DQ197" s="40">
        <v>1</v>
      </c>
      <c r="DR197" s="40">
        <f>PRODUCT(Таблица1[[#This Row],[Столбец4]:[РЕГ НТЛ]])</f>
        <v>6</v>
      </c>
    </row>
    <row r="198" spans="1:122" x14ac:dyDescent="0.25">
      <c r="A198" s="35">
        <v>282</v>
      </c>
      <c r="B198" s="36" t="s">
        <v>334</v>
      </c>
      <c r="C198" s="36" t="s">
        <v>28</v>
      </c>
      <c r="D198" s="36" t="s">
        <v>11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>
        <v>1</v>
      </c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56">
        <v>12</v>
      </c>
      <c r="DQ198" s="37">
        <v>1</v>
      </c>
      <c r="DR198" s="37">
        <f>PRODUCT(Таблица1[[#This Row],[Столбец4]:[РЕГ НТЛ]])</f>
        <v>12</v>
      </c>
    </row>
    <row r="199" spans="1:122" x14ac:dyDescent="0.25">
      <c r="A199" s="35">
        <v>282</v>
      </c>
      <c r="B199" s="36" t="s">
        <v>334</v>
      </c>
      <c r="C199" s="36" t="s">
        <v>28</v>
      </c>
      <c r="D199" s="36" t="s">
        <v>11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>
        <v>3</v>
      </c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56">
        <v>8</v>
      </c>
      <c r="DQ199" s="37">
        <v>1</v>
      </c>
      <c r="DR199" s="37">
        <f>PRODUCT(Таблица1[[#This Row],[Столбец4]:[РЕГ НТЛ]])</f>
        <v>8</v>
      </c>
    </row>
    <row r="200" spans="1:122" x14ac:dyDescent="0.25">
      <c r="A200" s="35">
        <v>282</v>
      </c>
      <c r="B200" s="36" t="s">
        <v>334</v>
      </c>
      <c r="C200" s="36" t="s">
        <v>28</v>
      </c>
      <c r="D200" s="36" t="s">
        <v>11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>
        <v>2</v>
      </c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55">
        <v>0</v>
      </c>
      <c r="DQ200" s="37">
        <v>1</v>
      </c>
      <c r="DR200" s="37">
        <f>PRODUCT(Таблица1[[#This Row],[Столбец4]:[РЕГ НТЛ]])</f>
        <v>0</v>
      </c>
    </row>
    <row r="201" spans="1:122" x14ac:dyDescent="0.25">
      <c r="A201" s="35">
        <v>62</v>
      </c>
      <c r="B201" s="36" t="s">
        <v>338</v>
      </c>
      <c r="C201" s="36" t="s">
        <v>28</v>
      </c>
      <c r="D201" s="36" t="s">
        <v>11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>
        <v>10</v>
      </c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55">
        <v>0</v>
      </c>
      <c r="DQ201" s="37">
        <v>0</v>
      </c>
      <c r="DR201" s="37">
        <f>PRODUCT(Таблица1[[#This Row],[Столбец4]:[РЕГ НТЛ]])</f>
        <v>0</v>
      </c>
    </row>
    <row r="202" spans="1:122" x14ac:dyDescent="0.25">
      <c r="A202" s="35">
        <v>102</v>
      </c>
      <c r="B202" s="36" t="s">
        <v>339</v>
      </c>
      <c r="C202" s="42" t="s">
        <v>28</v>
      </c>
      <c r="D202" s="36" t="s">
        <v>11</v>
      </c>
      <c r="E202" s="36"/>
      <c r="F202" s="36" t="s">
        <v>109</v>
      </c>
      <c r="G202" s="36" t="s">
        <v>11</v>
      </c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>
        <v>1</v>
      </c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55">
        <v>0</v>
      </c>
      <c r="DQ202" s="37">
        <v>1</v>
      </c>
      <c r="DR202" s="37">
        <f>PRODUCT(Таблица1[[#This Row],[Столбец4]:[РЕГ НТЛ]])</f>
        <v>0</v>
      </c>
    </row>
    <row r="203" spans="1:122" x14ac:dyDescent="0.25">
      <c r="A203" s="35">
        <v>102</v>
      </c>
      <c r="B203" s="36" t="s">
        <v>241</v>
      </c>
      <c r="C203" s="36" t="s">
        <v>28</v>
      </c>
      <c r="D203" s="36" t="s">
        <v>11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>
        <v>4</v>
      </c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56">
        <v>6</v>
      </c>
      <c r="DQ203" s="37">
        <v>1</v>
      </c>
      <c r="DR203" s="37">
        <f>PRODUCT(Таблица1[[#This Row],[Столбец4]:[РЕГ НТЛ]])</f>
        <v>6</v>
      </c>
    </row>
    <row r="204" spans="1:122" x14ac:dyDescent="0.25">
      <c r="A204" s="35">
        <v>102</v>
      </c>
      <c r="B204" s="36" t="s">
        <v>241</v>
      </c>
      <c r="C204" s="36" t="s">
        <v>28</v>
      </c>
      <c r="D204" s="36" t="s">
        <v>11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>
        <v>3</v>
      </c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55">
        <v>0</v>
      </c>
      <c r="DQ204" s="37">
        <v>1</v>
      </c>
      <c r="DR204" s="37">
        <f>PRODUCT(Таблица1[[#This Row],[Столбец4]:[РЕГ НТЛ]])</f>
        <v>0</v>
      </c>
    </row>
    <row r="205" spans="1:122" x14ac:dyDescent="0.25">
      <c r="A205" s="35">
        <v>102</v>
      </c>
      <c r="B205" s="36" t="s">
        <v>241</v>
      </c>
      <c r="C205" s="36" t="s">
        <v>28</v>
      </c>
      <c r="D205" s="36" t="s">
        <v>11</v>
      </c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>
        <v>5</v>
      </c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55">
        <v>0</v>
      </c>
      <c r="DQ205" s="37">
        <v>1</v>
      </c>
      <c r="DR205" s="37">
        <f>PRODUCT(Таблица1[[#This Row],[Столбец4]:[РЕГ НТЛ]])</f>
        <v>0</v>
      </c>
    </row>
    <row r="206" spans="1:122" x14ac:dyDescent="0.25">
      <c r="A206" s="38">
        <v>102</v>
      </c>
      <c r="B206" s="39" t="s">
        <v>241</v>
      </c>
      <c r="C206" s="39" t="s">
        <v>28</v>
      </c>
      <c r="D206" s="39" t="s">
        <v>11</v>
      </c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>
        <v>4</v>
      </c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55">
        <v>0</v>
      </c>
      <c r="DQ206" s="40">
        <v>1</v>
      </c>
      <c r="DR206" s="40">
        <f>PRODUCT(Таблица1[[#This Row],[Столбец4]:[РЕГ НТЛ]])</f>
        <v>0</v>
      </c>
    </row>
    <row r="207" spans="1:122" x14ac:dyDescent="0.25">
      <c r="A207" s="35">
        <v>60</v>
      </c>
      <c r="B207" s="36" t="s">
        <v>340</v>
      </c>
      <c r="C207" s="36" t="s">
        <v>28</v>
      </c>
      <c r="D207" s="36" t="s">
        <v>11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>
        <v>3</v>
      </c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56">
        <v>4</v>
      </c>
      <c r="DQ207" s="37">
        <v>1</v>
      </c>
      <c r="DR207" s="37">
        <f>PRODUCT(Таблица1[[#This Row],[Столбец4]:[РЕГ НТЛ]])</f>
        <v>4</v>
      </c>
    </row>
    <row r="208" spans="1:122" x14ac:dyDescent="0.25">
      <c r="A208" s="35">
        <v>60</v>
      </c>
      <c r="B208" s="36" t="s">
        <v>340</v>
      </c>
      <c r="C208" s="36" t="s">
        <v>28</v>
      </c>
      <c r="D208" s="36" t="s">
        <v>11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>
        <v>4</v>
      </c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56">
        <v>2</v>
      </c>
      <c r="DQ208" s="37">
        <v>1</v>
      </c>
      <c r="DR208" s="37">
        <f>PRODUCT(Таблица1[[#This Row],[Столбец4]:[РЕГ НТЛ]])</f>
        <v>2</v>
      </c>
    </row>
    <row r="209" spans="1:122" x14ac:dyDescent="0.25">
      <c r="A209" s="38">
        <v>35</v>
      </c>
      <c r="B209" s="39" t="s">
        <v>341</v>
      </c>
      <c r="C209" s="39" t="s">
        <v>28</v>
      </c>
      <c r="D209" s="39" t="s">
        <v>11</v>
      </c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>
        <v>4</v>
      </c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58">
        <v>2</v>
      </c>
      <c r="DQ209" s="40">
        <v>1</v>
      </c>
      <c r="DR209" s="40">
        <f>PRODUCT(Таблица1[[#This Row],[Столбец4]:[РЕГ НТЛ]])</f>
        <v>2</v>
      </c>
    </row>
    <row r="210" spans="1:122" x14ac:dyDescent="0.25">
      <c r="A210" s="10">
        <v>35</v>
      </c>
      <c r="B210" s="2" t="s">
        <v>341</v>
      </c>
      <c r="C210" s="2" t="s">
        <v>28</v>
      </c>
      <c r="D210" s="2" t="s">
        <v>11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>
        <v>5</v>
      </c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57">
        <v>2</v>
      </c>
      <c r="DQ210" s="23">
        <v>1</v>
      </c>
      <c r="DR210" s="23">
        <f>PRODUCT(Таблица1[[#This Row],[Столбец4]:[РЕГ НТЛ]])</f>
        <v>2</v>
      </c>
    </row>
    <row r="211" spans="1:122" x14ac:dyDescent="0.25">
      <c r="A211" s="10">
        <v>35</v>
      </c>
      <c r="B211" s="2" t="s">
        <v>341</v>
      </c>
      <c r="C211" s="2" t="s">
        <v>28</v>
      </c>
      <c r="D211" s="2" t="s">
        <v>11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>
        <v>3</v>
      </c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57">
        <v>4</v>
      </c>
      <c r="DQ211" s="23">
        <v>1</v>
      </c>
      <c r="DR211" s="23">
        <f>PRODUCT(Таблица1[[#This Row],[Столбец4]:[РЕГ НТЛ]])</f>
        <v>4</v>
      </c>
    </row>
    <row r="212" spans="1:122" x14ac:dyDescent="0.25">
      <c r="A212" s="10">
        <v>35</v>
      </c>
      <c r="B212" s="2" t="s">
        <v>341</v>
      </c>
      <c r="C212" s="2" t="s">
        <v>28</v>
      </c>
      <c r="D212" s="2" t="s">
        <v>11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>
        <v>3</v>
      </c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57">
        <v>4</v>
      </c>
      <c r="DQ212" s="23">
        <v>1</v>
      </c>
      <c r="DR212" s="23">
        <f>PRODUCT(Таблица1[[#This Row],[Столбец4]:[РЕГ НТЛ]])</f>
        <v>4</v>
      </c>
    </row>
    <row r="213" spans="1:122" x14ac:dyDescent="0.25">
      <c r="A213" s="44">
        <v>35</v>
      </c>
      <c r="B213" s="19" t="s">
        <v>341</v>
      </c>
      <c r="C213" s="19" t="s">
        <v>28</v>
      </c>
      <c r="D213" s="19" t="s">
        <v>11</v>
      </c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>
        <v>5</v>
      </c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59">
        <v>2</v>
      </c>
      <c r="DQ213" s="24">
        <v>1</v>
      </c>
      <c r="DR213" s="24">
        <f>PRODUCT(Таблица1[[#This Row],[Столбец4]:[РЕГ НТЛ]])</f>
        <v>2</v>
      </c>
    </row>
    <row r="214" spans="1:122" x14ac:dyDescent="0.25">
      <c r="A214" s="10">
        <v>35</v>
      </c>
      <c r="B214" s="2" t="s">
        <v>341</v>
      </c>
      <c r="C214" s="2" t="s">
        <v>28</v>
      </c>
      <c r="D214" s="2" t="s">
        <v>11</v>
      </c>
      <c r="E214" s="2"/>
      <c r="F214" s="2"/>
      <c r="G214" s="2">
        <v>3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55">
        <v>0</v>
      </c>
      <c r="DQ214" s="23">
        <v>1</v>
      </c>
      <c r="DR214" s="23">
        <f>PRODUCT(Таблица1[[#This Row],[Столбец4]:[РЕГ НТЛ]])</f>
        <v>0</v>
      </c>
    </row>
    <row r="215" spans="1:122" x14ac:dyDescent="0.25">
      <c r="A215" s="35">
        <v>118</v>
      </c>
      <c r="B215" s="36" t="s">
        <v>342</v>
      </c>
      <c r="C215" s="36" t="s">
        <v>28</v>
      </c>
      <c r="D215" s="36" t="s">
        <v>11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>
        <v>2</v>
      </c>
      <c r="DN215" s="36"/>
      <c r="DO215" s="36"/>
      <c r="DP215" s="56">
        <v>4</v>
      </c>
      <c r="DQ215" s="37">
        <v>1</v>
      </c>
      <c r="DR215" s="37">
        <f>PRODUCT(Таблица1[[#This Row],[Столбец4]:[РЕГ НТЛ]])</f>
        <v>4</v>
      </c>
    </row>
    <row r="216" spans="1:122" x14ac:dyDescent="0.25">
      <c r="A216" s="35">
        <v>118</v>
      </c>
      <c r="B216" s="36" t="s">
        <v>342</v>
      </c>
      <c r="C216" s="36" t="s">
        <v>28</v>
      </c>
      <c r="D216" s="36" t="s">
        <v>11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>
        <v>4</v>
      </c>
      <c r="DK216" s="36"/>
      <c r="DL216" s="36"/>
      <c r="DM216" s="36"/>
      <c r="DN216" s="36"/>
      <c r="DO216" s="36"/>
      <c r="DP216" s="56">
        <v>2</v>
      </c>
      <c r="DQ216" s="37">
        <v>1</v>
      </c>
      <c r="DR216" s="37">
        <f>PRODUCT(Таблица1[[#This Row],[Столбец4]:[РЕГ НТЛ]])</f>
        <v>2</v>
      </c>
    </row>
    <row r="217" spans="1:122" x14ac:dyDescent="0.25">
      <c r="A217" s="35">
        <v>118</v>
      </c>
      <c r="B217" s="36" t="s">
        <v>342</v>
      </c>
      <c r="C217" s="36" t="s">
        <v>28</v>
      </c>
      <c r="D217" s="36" t="s">
        <v>11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>
        <v>5</v>
      </c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56">
        <v>2</v>
      </c>
      <c r="DQ217" s="37">
        <v>1</v>
      </c>
      <c r="DR217" s="37">
        <f>PRODUCT(Таблица1[[#This Row],[Столбец4]:[РЕГ НТЛ]])</f>
        <v>2</v>
      </c>
    </row>
    <row r="218" spans="1:122" x14ac:dyDescent="0.25">
      <c r="A218" s="35">
        <v>118</v>
      </c>
      <c r="B218" s="36" t="s">
        <v>342</v>
      </c>
      <c r="C218" s="36" t="s">
        <v>28</v>
      </c>
      <c r="D218" s="36" t="s">
        <v>11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>
        <v>4</v>
      </c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56">
        <v>4</v>
      </c>
      <c r="DQ218" s="37">
        <v>1</v>
      </c>
      <c r="DR218" s="37">
        <f>PRODUCT(Таблица1[[#This Row],[Столбец4]:[РЕГ НТЛ]])</f>
        <v>4</v>
      </c>
    </row>
    <row r="219" spans="1:122" x14ac:dyDescent="0.25">
      <c r="A219" s="35">
        <v>118</v>
      </c>
      <c r="B219" s="36" t="s">
        <v>342</v>
      </c>
      <c r="C219" s="36" t="s">
        <v>28</v>
      </c>
      <c r="D219" s="36" t="s">
        <v>11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>
        <v>4</v>
      </c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56">
        <v>4</v>
      </c>
      <c r="DQ219" s="37">
        <v>1</v>
      </c>
      <c r="DR219" s="37">
        <f>PRODUCT(Таблица1[[#This Row],[Столбец4]:[РЕГ НТЛ]])</f>
        <v>4</v>
      </c>
    </row>
    <row r="220" spans="1:122" x14ac:dyDescent="0.25">
      <c r="A220" s="10">
        <v>29</v>
      </c>
      <c r="B220" s="2" t="s">
        <v>343</v>
      </c>
      <c r="C220" s="2" t="s">
        <v>28</v>
      </c>
      <c r="D220" s="2" t="s">
        <v>11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 t="s">
        <v>139</v>
      </c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55">
        <v>0</v>
      </c>
      <c r="DQ220" s="23">
        <v>1</v>
      </c>
      <c r="DR220" s="23">
        <f>PRODUCT(Таблица1[[#This Row],[Столбец4]:[РЕГ НТЛ]])</f>
        <v>0</v>
      </c>
    </row>
    <row r="221" spans="1:122" x14ac:dyDescent="0.25">
      <c r="A221" s="10">
        <v>29</v>
      </c>
      <c r="B221" s="2" t="s">
        <v>343</v>
      </c>
      <c r="C221" s="2" t="s">
        <v>28</v>
      </c>
      <c r="D221" s="2" t="s">
        <v>11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 t="s">
        <v>137</v>
      </c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55">
        <v>0</v>
      </c>
      <c r="DQ221" s="23">
        <v>1</v>
      </c>
      <c r="DR221" s="23">
        <f>PRODUCT(Таблица1[[#This Row],[Столбец4]:[РЕГ НТЛ]])</f>
        <v>0</v>
      </c>
    </row>
    <row r="222" spans="1:122" x14ac:dyDescent="0.25">
      <c r="A222" s="35">
        <v>278</v>
      </c>
      <c r="B222" s="36" t="s">
        <v>242</v>
      </c>
      <c r="C222" s="36" t="s">
        <v>28</v>
      </c>
      <c r="D222" s="36" t="s">
        <v>11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>
        <v>3</v>
      </c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56">
        <v>8</v>
      </c>
      <c r="DQ222" s="37">
        <v>1</v>
      </c>
      <c r="DR222" s="37">
        <f>PRODUCT(Таблица1[[#This Row],[Столбец4]:[РЕГ НТЛ]])</f>
        <v>8</v>
      </c>
    </row>
    <row r="223" spans="1:122" x14ac:dyDescent="0.25">
      <c r="A223" s="38">
        <v>278</v>
      </c>
      <c r="B223" s="39" t="s">
        <v>242</v>
      </c>
      <c r="C223" s="39" t="s">
        <v>28</v>
      </c>
      <c r="D223" s="39" t="s">
        <v>11</v>
      </c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>
        <v>2</v>
      </c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58">
        <v>8</v>
      </c>
      <c r="DQ223" s="40">
        <v>1</v>
      </c>
      <c r="DR223" s="40">
        <f>PRODUCT(Таблица1[[#This Row],[Столбец4]:[РЕГ НТЛ]])</f>
        <v>8</v>
      </c>
    </row>
    <row r="224" spans="1:122" x14ac:dyDescent="0.25">
      <c r="A224" s="35">
        <v>278</v>
      </c>
      <c r="B224" s="36" t="s">
        <v>242</v>
      </c>
      <c r="C224" s="36" t="s">
        <v>28</v>
      </c>
      <c r="D224" s="36" t="s">
        <v>11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>
        <v>2</v>
      </c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56">
        <v>8</v>
      </c>
      <c r="DQ224" s="37">
        <v>1</v>
      </c>
      <c r="DR224" s="37">
        <f>PRODUCT(Таблица1[[#This Row],[Столбец4]:[РЕГ НТЛ]])</f>
        <v>8</v>
      </c>
    </row>
    <row r="225" spans="1:122" x14ac:dyDescent="0.25">
      <c r="A225" s="35">
        <v>103</v>
      </c>
      <c r="B225" s="36" t="s">
        <v>346</v>
      </c>
      <c r="C225" s="36" t="s">
        <v>28</v>
      </c>
      <c r="D225" s="36" t="s">
        <v>11</v>
      </c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>
        <v>2</v>
      </c>
      <c r="DI225" s="36"/>
      <c r="DJ225" s="36"/>
      <c r="DK225" s="36"/>
      <c r="DL225" s="36"/>
      <c r="DM225" s="36"/>
      <c r="DN225" s="36"/>
      <c r="DO225" s="36"/>
      <c r="DP225" s="56">
        <v>4</v>
      </c>
      <c r="DQ225" s="37">
        <v>1</v>
      </c>
      <c r="DR225" s="37">
        <f>PRODUCT(Таблица1[[#This Row],[Столбец4]:[РЕГ НТЛ]])</f>
        <v>4</v>
      </c>
    </row>
    <row r="226" spans="1:122" x14ac:dyDescent="0.25">
      <c r="A226" s="38">
        <v>103</v>
      </c>
      <c r="B226" s="36" t="s">
        <v>346</v>
      </c>
      <c r="C226" s="39" t="s">
        <v>28</v>
      </c>
      <c r="D226" s="39" t="s">
        <v>11</v>
      </c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>
        <v>4</v>
      </c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55">
        <v>0</v>
      </c>
      <c r="DQ226" s="40">
        <v>1</v>
      </c>
      <c r="DR226" s="40">
        <f>PRODUCT(Таблица1[[#This Row],[Столбец4]:[РЕГ НТЛ]])</f>
        <v>0</v>
      </c>
    </row>
    <row r="227" spans="1:122" x14ac:dyDescent="0.25">
      <c r="A227" s="35">
        <v>103</v>
      </c>
      <c r="B227" s="36" t="s">
        <v>243</v>
      </c>
      <c r="C227" s="36" t="s">
        <v>28</v>
      </c>
      <c r="D227" s="36" t="s">
        <v>11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>
        <v>1</v>
      </c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56">
        <v>18</v>
      </c>
      <c r="DQ227" s="37">
        <v>1</v>
      </c>
      <c r="DR227" s="37">
        <f>PRODUCT(Таблица1[[#This Row],[Столбец4]:[РЕГ НТЛ]])</f>
        <v>18</v>
      </c>
    </row>
    <row r="228" spans="1:122" x14ac:dyDescent="0.25">
      <c r="A228" s="35">
        <v>103</v>
      </c>
      <c r="B228" s="36" t="s">
        <v>243</v>
      </c>
      <c r="C228" s="36" t="s">
        <v>28</v>
      </c>
      <c r="D228" s="36" t="s">
        <v>11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>
        <v>2</v>
      </c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55">
        <v>0</v>
      </c>
      <c r="DQ228" s="37">
        <v>1</v>
      </c>
      <c r="DR228" s="37">
        <f>PRODUCT(Таблица1[[#This Row],[Столбец4]:[РЕГ НТЛ]])</f>
        <v>0</v>
      </c>
    </row>
    <row r="229" spans="1:122" x14ac:dyDescent="0.25">
      <c r="A229" s="35">
        <v>103</v>
      </c>
      <c r="B229" s="36" t="s">
        <v>243</v>
      </c>
      <c r="C229" s="36" t="s">
        <v>28</v>
      </c>
      <c r="D229" s="36" t="s">
        <v>11</v>
      </c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>
        <v>2</v>
      </c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55">
        <v>0</v>
      </c>
      <c r="DQ229" s="37">
        <v>1</v>
      </c>
      <c r="DR229" s="37">
        <f>PRODUCT(Таблица1[[#This Row],[Столбец4]:[РЕГ НТЛ]])</f>
        <v>0</v>
      </c>
    </row>
    <row r="230" spans="1:122" x14ac:dyDescent="0.25">
      <c r="A230" s="35">
        <v>103</v>
      </c>
      <c r="B230" s="36" t="s">
        <v>243</v>
      </c>
      <c r="C230" s="36" t="s">
        <v>28</v>
      </c>
      <c r="D230" s="36" t="s">
        <v>11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>
        <v>1</v>
      </c>
      <c r="DH230" s="36"/>
      <c r="DI230" s="36"/>
      <c r="DJ230" s="36"/>
      <c r="DK230" s="36"/>
      <c r="DL230" s="36"/>
      <c r="DM230" s="36"/>
      <c r="DN230" s="36"/>
      <c r="DO230" s="36"/>
      <c r="DP230" s="55">
        <v>0</v>
      </c>
      <c r="DQ230" s="37">
        <v>1</v>
      </c>
      <c r="DR230" s="37">
        <f>PRODUCT(Таблица1[[#This Row],[Столбец4]:[РЕГ НТЛ]])</f>
        <v>0</v>
      </c>
    </row>
    <row r="231" spans="1:122" x14ac:dyDescent="0.25">
      <c r="A231" s="35">
        <v>70</v>
      </c>
      <c r="B231" s="36" t="s">
        <v>347</v>
      </c>
      <c r="C231" s="36" t="s">
        <v>28</v>
      </c>
      <c r="D231" s="36" t="s">
        <v>11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>
        <v>3</v>
      </c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56">
        <v>4</v>
      </c>
      <c r="DQ231" s="37">
        <v>1</v>
      </c>
      <c r="DR231" s="37">
        <f>PRODUCT(Таблица1[[#This Row],[Столбец4]:[РЕГ НТЛ]])</f>
        <v>4</v>
      </c>
    </row>
    <row r="232" spans="1:122" x14ac:dyDescent="0.25">
      <c r="A232" s="38">
        <v>70</v>
      </c>
      <c r="B232" s="39" t="s">
        <v>347</v>
      </c>
      <c r="C232" s="39" t="s">
        <v>28</v>
      </c>
      <c r="D232" s="39" t="s">
        <v>11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>
        <v>2</v>
      </c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58">
        <v>4</v>
      </c>
      <c r="DQ232" s="40">
        <v>1</v>
      </c>
      <c r="DR232" s="40">
        <f>PRODUCT(Таблица1[[#This Row],[Столбец4]:[РЕГ НТЛ]])</f>
        <v>4</v>
      </c>
    </row>
    <row r="233" spans="1:122" x14ac:dyDescent="0.25">
      <c r="A233" s="35">
        <v>70</v>
      </c>
      <c r="B233" s="39" t="s">
        <v>347</v>
      </c>
      <c r="C233" s="36" t="s">
        <v>28</v>
      </c>
      <c r="D233" s="36" t="s">
        <v>11</v>
      </c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>
        <v>2</v>
      </c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56">
        <v>4</v>
      </c>
      <c r="DQ233" s="37">
        <v>1</v>
      </c>
      <c r="DR233" s="37">
        <f>PRODUCT(Таблица1[[#This Row],[Столбец4]:[РЕГ НТЛ]])</f>
        <v>4</v>
      </c>
    </row>
    <row r="234" spans="1:122" x14ac:dyDescent="0.25">
      <c r="A234" s="35">
        <v>70</v>
      </c>
      <c r="B234" s="39" t="s">
        <v>347</v>
      </c>
      <c r="C234" s="36" t="s">
        <v>28</v>
      </c>
      <c r="D234" s="36" t="s">
        <v>11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>
        <v>3</v>
      </c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56">
        <v>4</v>
      </c>
      <c r="DQ234" s="37">
        <v>1</v>
      </c>
      <c r="DR234" s="37">
        <f>PRODUCT(Таблица1[[#This Row],[Столбец4]:[РЕГ НТЛ]])</f>
        <v>4</v>
      </c>
    </row>
    <row r="235" spans="1:122" x14ac:dyDescent="0.25">
      <c r="A235" s="35">
        <v>83</v>
      </c>
      <c r="B235" s="39" t="s">
        <v>352</v>
      </c>
      <c r="C235" s="36" t="s">
        <v>28</v>
      </c>
      <c r="D235" s="36" t="s">
        <v>11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>
        <v>1</v>
      </c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56">
        <v>6</v>
      </c>
      <c r="DQ235" s="37">
        <v>1</v>
      </c>
      <c r="DR235" s="37">
        <f>PRODUCT(Таблица1[[#This Row],[Столбец4]:[РЕГ НТЛ]])</f>
        <v>6</v>
      </c>
    </row>
    <row r="236" spans="1:122" x14ac:dyDescent="0.25">
      <c r="A236" s="35">
        <v>83</v>
      </c>
      <c r="B236" s="39" t="s">
        <v>352</v>
      </c>
      <c r="C236" s="36" t="s">
        <v>28</v>
      </c>
      <c r="D236" s="36" t="s">
        <v>11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>
        <v>1</v>
      </c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56">
        <v>6</v>
      </c>
      <c r="DQ236" s="37">
        <v>1</v>
      </c>
      <c r="DR236" s="37">
        <f>PRODUCT(Таблица1[[#This Row],[Столбец4]:[РЕГ НТЛ]])</f>
        <v>6</v>
      </c>
    </row>
    <row r="237" spans="1:122" x14ac:dyDescent="0.25">
      <c r="A237" s="38">
        <v>83</v>
      </c>
      <c r="B237" s="36" t="s">
        <v>352</v>
      </c>
      <c r="C237" s="39" t="s">
        <v>28</v>
      </c>
      <c r="D237" s="39" t="s">
        <v>11</v>
      </c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>
        <v>2</v>
      </c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58">
        <v>4</v>
      </c>
      <c r="DQ237" s="40">
        <v>1</v>
      </c>
      <c r="DR237" s="40">
        <f>PRODUCT(Таблица1[[#This Row],[Столбец4]:[РЕГ НТЛ]])</f>
        <v>4</v>
      </c>
    </row>
    <row r="238" spans="1:122" x14ac:dyDescent="0.25">
      <c r="A238" s="35">
        <v>83</v>
      </c>
      <c r="B238" s="36" t="s">
        <v>352</v>
      </c>
      <c r="C238" s="36" t="s">
        <v>28</v>
      </c>
      <c r="D238" s="36" t="s">
        <v>11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>
        <v>4</v>
      </c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56">
        <v>4</v>
      </c>
      <c r="DQ238" s="37">
        <v>1</v>
      </c>
      <c r="DR238" s="37">
        <f>PRODUCT(Таблица1[[#This Row],[Столбец4]:[РЕГ НТЛ]])</f>
        <v>4</v>
      </c>
    </row>
    <row r="239" spans="1:122" x14ac:dyDescent="0.25">
      <c r="A239" s="35">
        <v>83</v>
      </c>
      <c r="B239" s="36" t="s">
        <v>352</v>
      </c>
      <c r="C239" s="36" t="s">
        <v>28</v>
      </c>
      <c r="D239" s="36" t="s">
        <v>11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>
        <v>6</v>
      </c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55">
        <v>0</v>
      </c>
      <c r="DQ239" s="37">
        <v>1</v>
      </c>
      <c r="DR239" s="37">
        <f>PRODUCT(Таблица1[[#This Row],[Столбец4]:[РЕГ НТЛ]])</f>
        <v>0</v>
      </c>
    </row>
    <row r="240" spans="1:122" x14ac:dyDescent="0.25">
      <c r="A240" s="38">
        <v>83</v>
      </c>
      <c r="B240" s="36" t="s">
        <v>352</v>
      </c>
      <c r="C240" s="39" t="s">
        <v>28</v>
      </c>
      <c r="D240" s="39" t="s">
        <v>11</v>
      </c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>
        <v>3</v>
      </c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55">
        <v>0</v>
      </c>
      <c r="DQ240" s="40">
        <v>1</v>
      </c>
      <c r="DR240" s="40">
        <f>PRODUCT(Таблица1[[#This Row],[Столбец4]:[РЕГ НТЛ]])</f>
        <v>0</v>
      </c>
    </row>
    <row r="241" spans="1:122" x14ac:dyDescent="0.25">
      <c r="A241" s="35">
        <v>83</v>
      </c>
      <c r="B241" s="36" t="s">
        <v>352</v>
      </c>
      <c r="C241" s="36" t="s">
        <v>28</v>
      </c>
      <c r="D241" s="36" t="s">
        <v>11</v>
      </c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>
        <v>2</v>
      </c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55">
        <v>0</v>
      </c>
      <c r="DQ241" s="37">
        <v>1</v>
      </c>
      <c r="DR241" s="37">
        <f>PRODUCT(Таблица1[[#This Row],[Столбец4]:[РЕГ НТЛ]])</f>
        <v>0</v>
      </c>
    </row>
    <row r="242" spans="1:122" x14ac:dyDescent="0.25">
      <c r="A242" s="35">
        <v>83</v>
      </c>
      <c r="B242" s="36" t="s">
        <v>352</v>
      </c>
      <c r="C242" s="36" t="s">
        <v>28</v>
      </c>
      <c r="D242" s="36" t="s">
        <v>11</v>
      </c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>
        <v>5</v>
      </c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55">
        <v>0</v>
      </c>
      <c r="DQ242" s="37">
        <v>1</v>
      </c>
      <c r="DR242" s="37">
        <f>PRODUCT(Таблица1[[#This Row],[Столбец4]:[РЕГ НТЛ]])</f>
        <v>0</v>
      </c>
    </row>
    <row r="243" spans="1:122" x14ac:dyDescent="0.25">
      <c r="A243" s="35">
        <v>114</v>
      </c>
      <c r="B243" s="36" t="s">
        <v>353</v>
      </c>
      <c r="C243" s="36" t="s">
        <v>28</v>
      </c>
      <c r="D243" s="36" t="s">
        <v>11</v>
      </c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>
        <v>2</v>
      </c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56">
        <v>8</v>
      </c>
      <c r="DQ243" s="37">
        <v>1</v>
      </c>
      <c r="DR243" s="37">
        <f>PRODUCT(Таблица1[[#This Row],[Столбец4]:[РЕГ НТЛ]])</f>
        <v>8</v>
      </c>
    </row>
    <row r="244" spans="1:122" x14ac:dyDescent="0.25">
      <c r="A244" s="35">
        <v>32</v>
      </c>
      <c r="B244" s="36" t="s">
        <v>354</v>
      </c>
      <c r="C244" s="36" t="s">
        <v>28</v>
      </c>
      <c r="D244" s="36" t="s">
        <v>11</v>
      </c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>
        <v>5</v>
      </c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56">
        <v>2</v>
      </c>
      <c r="DQ244" s="37">
        <v>1</v>
      </c>
      <c r="DR244" s="37">
        <f>PRODUCT(Таблица1[[#This Row],[Столбец4]:[РЕГ НТЛ]])</f>
        <v>2</v>
      </c>
    </row>
    <row r="245" spans="1:122" x14ac:dyDescent="0.25">
      <c r="A245" s="10">
        <v>32</v>
      </c>
      <c r="B245" s="2" t="s">
        <v>354</v>
      </c>
      <c r="C245" s="2" t="s">
        <v>28</v>
      </c>
      <c r="D245" s="2" t="s">
        <v>11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>
        <v>7</v>
      </c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1"/>
      <c r="AR245" s="1"/>
      <c r="AS245" s="1"/>
      <c r="AT245" s="1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55">
        <v>0</v>
      </c>
      <c r="DQ245" s="23">
        <v>1</v>
      </c>
      <c r="DR245" s="23">
        <f>PRODUCT(Таблица1[[#This Row],[Столбец4]:[РЕГ НТЛ]])</f>
        <v>0</v>
      </c>
    </row>
    <row r="246" spans="1:122" x14ac:dyDescent="0.25">
      <c r="A246" s="10">
        <v>45</v>
      </c>
      <c r="B246" s="2" t="s">
        <v>355</v>
      </c>
      <c r="C246" s="2" t="s">
        <v>28</v>
      </c>
      <c r="D246" s="2" t="s">
        <v>11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>
        <v>4</v>
      </c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57">
        <v>2</v>
      </c>
      <c r="DQ246" s="23">
        <v>1</v>
      </c>
      <c r="DR246" s="23">
        <f>PRODUCT(Таблица1[[#This Row],[Столбец4]:[РЕГ НТЛ]])</f>
        <v>2</v>
      </c>
    </row>
    <row r="247" spans="1:122" x14ac:dyDescent="0.25">
      <c r="A247" s="44">
        <v>45</v>
      </c>
      <c r="B247" s="19" t="s">
        <v>355</v>
      </c>
      <c r="C247" s="19" t="s">
        <v>28</v>
      </c>
      <c r="D247" s="19" t="s">
        <v>11</v>
      </c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>
        <v>6</v>
      </c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59">
        <v>2</v>
      </c>
      <c r="DQ247" s="24">
        <v>1</v>
      </c>
      <c r="DR247" s="24">
        <f>PRODUCT(Таблица1[[#This Row],[Столбец4]:[РЕГ НТЛ]])</f>
        <v>2</v>
      </c>
    </row>
    <row r="248" spans="1:122" x14ac:dyDescent="0.25">
      <c r="A248" s="10">
        <v>45</v>
      </c>
      <c r="B248" s="2" t="s">
        <v>218</v>
      </c>
      <c r="C248" s="2" t="s">
        <v>28</v>
      </c>
      <c r="D248" s="2" t="s">
        <v>11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>
        <v>1</v>
      </c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57">
        <v>12</v>
      </c>
      <c r="DQ248" s="23">
        <v>1</v>
      </c>
      <c r="DR248" s="23">
        <f>PRODUCT(Таблица1[[#This Row],[Столбец4]:[РЕГ НТЛ]])</f>
        <v>12</v>
      </c>
    </row>
    <row r="249" spans="1:122" x14ac:dyDescent="0.25">
      <c r="A249" s="10">
        <v>45</v>
      </c>
      <c r="B249" s="2" t="s">
        <v>218</v>
      </c>
      <c r="C249" s="2" t="s">
        <v>28</v>
      </c>
      <c r="D249" s="2" t="s">
        <v>11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>
        <v>1</v>
      </c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57">
        <v>12</v>
      </c>
      <c r="DQ249" s="23">
        <v>1</v>
      </c>
      <c r="DR249" s="23">
        <f>PRODUCT(Таблица1[[#This Row],[Столбец4]:[РЕГ НТЛ]])</f>
        <v>12</v>
      </c>
    </row>
    <row r="250" spans="1:122" x14ac:dyDescent="0.25">
      <c r="A250" s="35">
        <v>107</v>
      </c>
      <c r="B250" s="36" t="s">
        <v>356</v>
      </c>
      <c r="C250" s="36" t="s">
        <v>28</v>
      </c>
      <c r="D250" s="36" t="s">
        <v>11</v>
      </c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>
        <v>7</v>
      </c>
      <c r="DP250" s="55">
        <v>0</v>
      </c>
      <c r="DQ250" s="37">
        <v>1</v>
      </c>
      <c r="DR250" s="37">
        <f>PRODUCT(Таблица1[[#This Row],[Столбец4]:[РЕГ НТЛ]])</f>
        <v>0</v>
      </c>
    </row>
    <row r="251" spans="1:122" x14ac:dyDescent="0.25">
      <c r="A251" s="38">
        <v>107</v>
      </c>
      <c r="B251" s="39" t="s">
        <v>245</v>
      </c>
      <c r="C251" s="39" t="s">
        <v>28</v>
      </c>
      <c r="D251" s="39" t="s">
        <v>11</v>
      </c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>
        <v>1</v>
      </c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55">
        <v>0</v>
      </c>
      <c r="DQ251" s="40">
        <v>1</v>
      </c>
      <c r="DR251" s="40">
        <f>PRODUCT(Таблица1[[#This Row],[Столбец4]:[РЕГ НТЛ]])</f>
        <v>0</v>
      </c>
    </row>
    <row r="252" spans="1:122" x14ac:dyDescent="0.25">
      <c r="A252" s="35">
        <v>107</v>
      </c>
      <c r="B252" s="36" t="s">
        <v>245</v>
      </c>
      <c r="C252" s="36" t="s">
        <v>28</v>
      </c>
      <c r="D252" s="36" t="s">
        <v>11</v>
      </c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>
        <v>1</v>
      </c>
      <c r="DO252" s="36"/>
      <c r="DP252" s="55">
        <v>0</v>
      </c>
      <c r="DQ252" s="37">
        <v>1</v>
      </c>
      <c r="DR252" s="37">
        <f>PRODUCT(Таблица1[[#This Row],[Столбец4]:[РЕГ НТЛ]])</f>
        <v>0</v>
      </c>
    </row>
    <row r="253" spans="1:122" x14ac:dyDescent="0.25">
      <c r="A253" s="35">
        <v>85</v>
      </c>
      <c r="B253" s="36" t="s">
        <v>225</v>
      </c>
      <c r="C253" s="36" t="s">
        <v>28</v>
      </c>
      <c r="D253" s="36" t="s">
        <v>11</v>
      </c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>
        <v>4</v>
      </c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56">
        <v>4</v>
      </c>
      <c r="DQ253" s="37">
        <v>1</v>
      </c>
      <c r="DR253" s="37">
        <f>PRODUCT(Таблица1[[#This Row],[Столбец4]:[РЕГ НТЛ]])</f>
        <v>4</v>
      </c>
    </row>
    <row r="254" spans="1:122" x14ac:dyDescent="0.25">
      <c r="A254" s="35">
        <v>85</v>
      </c>
      <c r="B254" s="36" t="s">
        <v>225</v>
      </c>
      <c r="C254" s="36" t="s">
        <v>28</v>
      </c>
      <c r="D254" s="36" t="s">
        <v>11</v>
      </c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>
        <v>4</v>
      </c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56">
        <v>4</v>
      </c>
      <c r="DQ254" s="37">
        <v>1</v>
      </c>
      <c r="DR254" s="37">
        <f>PRODUCT(Таблица1[[#This Row],[Столбец4]:[РЕГ НТЛ]])</f>
        <v>4</v>
      </c>
    </row>
    <row r="255" spans="1:122" x14ac:dyDescent="0.25">
      <c r="A255" s="35">
        <v>279</v>
      </c>
      <c r="B255" s="36" t="s">
        <v>251</v>
      </c>
      <c r="C255" s="36" t="s">
        <v>35</v>
      </c>
      <c r="D255" s="36" t="s">
        <v>20</v>
      </c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>
        <v>4</v>
      </c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56">
        <v>2</v>
      </c>
      <c r="DQ255" s="37">
        <v>1</v>
      </c>
      <c r="DR255" s="37">
        <f>PRODUCT(Таблица1[[#This Row],[Столбец4]:[РЕГ НТЛ]])</f>
        <v>2</v>
      </c>
    </row>
    <row r="256" spans="1:122" x14ac:dyDescent="0.25">
      <c r="A256" s="35">
        <v>279</v>
      </c>
      <c r="B256" s="36" t="s">
        <v>251</v>
      </c>
      <c r="C256" s="36" t="s">
        <v>35</v>
      </c>
      <c r="D256" s="36" t="s">
        <v>20</v>
      </c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>
        <v>3</v>
      </c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56">
        <v>4</v>
      </c>
      <c r="DQ256" s="37">
        <v>1</v>
      </c>
      <c r="DR256" s="37">
        <f>PRODUCT(Таблица1[[#This Row],[Столбец4]:[РЕГ НТЛ]])</f>
        <v>4</v>
      </c>
    </row>
    <row r="257" spans="1:122" x14ac:dyDescent="0.25">
      <c r="A257" s="35">
        <v>279</v>
      </c>
      <c r="B257" s="36" t="s">
        <v>251</v>
      </c>
      <c r="C257" s="36" t="s">
        <v>35</v>
      </c>
      <c r="D257" s="36" t="s">
        <v>20</v>
      </c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>
        <v>3</v>
      </c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56">
        <v>8</v>
      </c>
      <c r="DQ257" s="37">
        <v>1</v>
      </c>
      <c r="DR257" s="37">
        <f>PRODUCT(Таблица1[[#This Row],[Столбец4]:[РЕГ НТЛ]])</f>
        <v>8</v>
      </c>
    </row>
    <row r="258" spans="1:122" x14ac:dyDescent="0.25">
      <c r="A258" s="35">
        <v>279</v>
      </c>
      <c r="B258" s="36" t="s">
        <v>251</v>
      </c>
      <c r="C258" s="36" t="s">
        <v>35</v>
      </c>
      <c r="D258" s="36" t="s">
        <v>20</v>
      </c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>
        <v>6</v>
      </c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55">
        <v>0</v>
      </c>
      <c r="DQ258" s="37">
        <v>1</v>
      </c>
      <c r="DR258" s="37">
        <f>PRODUCT(Таблица1[[#This Row],[Столбец4]:[РЕГ НТЛ]])</f>
        <v>0</v>
      </c>
    </row>
    <row r="259" spans="1:122" x14ac:dyDescent="0.25">
      <c r="A259" s="35">
        <v>279</v>
      </c>
      <c r="B259" s="36" t="s">
        <v>251</v>
      </c>
      <c r="C259" s="36" t="s">
        <v>35</v>
      </c>
      <c r="D259" s="36" t="s">
        <v>20</v>
      </c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>
        <v>7</v>
      </c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/>
      <c r="CX259" s="36"/>
      <c r="CY259" s="36"/>
      <c r="CZ259" s="36"/>
      <c r="DA259" s="36"/>
      <c r="DB259" s="36"/>
      <c r="DC259" s="36"/>
      <c r="DD259" s="36"/>
      <c r="DE259" s="36"/>
      <c r="DF259" s="36"/>
      <c r="DG259" s="36"/>
      <c r="DH259" s="36"/>
      <c r="DI259" s="36"/>
      <c r="DJ259" s="36"/>
      <c r="DK259" s="36"/>
      <c r="DL259" s="36"/>
      <c r="DM259" s="36"/>
      <c r="DN259" s="36"/>
      <c r="DO259" s="36"/>
      <c r="DP259" s="55">
        <v>0</v>
      </c>
      <c r="DQ259" s="37">
        <v>1</v>
      </c>
      <c r="DR259" s="37">
        <f>PRODUCT(Таблица1[[#This Row],[Столбец4]:[РЕГ НТЛ]])</f>
        <v>0</v>
      </c>
    </row>
    <row r="260" spans="1:122" x14ac:dyDescent="0.25">
      <c r="A260" s="10">
        <v>5</v>
      </c>
      <c r="B260" s="2" t="s">
        <v>254</v>
      </c>
      <c r="C260" s="2" t="s">
        <v>30</v>
      </c>
      <c r="D260" s="2" t="s">
        <v>31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>
        <v>9.1999999999999993</v>
      </c>
      <c r="P260" s="2">
        <v>9</v>
      </c>
      <c r="Q260" s="2">
        <v>9.4</v>
      </c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55">
        <v>0</v>
      </c>
      <c r="DQ260" s="23">
        <v>1</v>
      </c>
      <c r="DR260" s="23">
        <f>PRODUCT(Таблица1[[#This Row],[Столбец4]:[РЕГ НТЛ]])</f>
        <v>0</v>
      </c>
    </row>
    <row r="261" spans="1:122" x14ac:dyDescent="0.25">
      <c r="A261" s="10">
        <v>22</v>
      </c>
      <c r="B261" s="2" t="s">
        <v>256</v>
      </c>
      <c r="C261" s="2" t="s">
        <v>30</v>
      </c>
      <c r="D261" s="2" t="s">
        <v>31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>
        <v>8</v>
      </c>
      <c r="P261" s="2">
        <v>8</v>
      </c>
      <c r="Q261" s="2">
        <v>8.6</v>
      </c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1"/>
      <c r="AH261" s="1"/>
      <c r="AI261" s="1"/>
      <c r="AJ261" s="1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14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55">
        <v>0</v>
      </c>
      <c r="DQ261" s="23">
        <v>1</v>
      </c>
      <c r="DR261" s="23">
        <f>PRODUCT(Таблица1[[#This Row],[Столбец4]:[РЕГ НТЛ]])</f>
        <v>0</v>
      </c>
    </row>
    <row r="262" spans="1:122" x14ac:dyDescent="0.25">
      <c r="A262" s="44">
        <v>46</v>
      </c>
      <c r="B262" s="2" t="s">
        <v>283</v>
      </c>
      <c r="C262" s="19" t="s">
        <v>30</v>
      </c>
      <c r="D262" s="19" t="s">
        <v>31</v>
      </c>
      <c r="E262" s="19"/>
      <c r="F262" s="19"/>
      <c r="G262" s="19"/>
      <c r="H262" s="19">
        <v>8.6</v>
      </c>
      <c r="I262" s="19">
        <v>8.6</v>
      </c>
      <c r="J262" s="19">
        <v>8.8000000000000007</v>
      </c>
      <c r="K262" s="19">
        <v>8.6</v>
      </c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55">
        <v>0</v>
      </c>
      <c r="DQ262" s="24">
        <v>1</v>
      </c>
      <c r="DR262" s="24">
        <f>PRODUCT(Таблица1[[#This Row],[Столбец4]:[РЕГ НТЛ]])</f>
        <v>0</v>
      </c>
    </row>
    <row r="263" spans="1:122" x14ac:dyDescent="0.25">
      <c r="A263" s="10">
        <v>46</v>
      </c>
      <c r="B263" s="2" t="s">
        <v>283</v>
      </c>
      <c r="C263" s="2" t="s">
        <v>30</v>
      </c>
      <c r="D263" s="2" t="s">
        <v>31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>
        <v>9</v>
      </c>
      <c r="P263" s="2">
        <v>9</v>
      </c>
      <c r="Q263" s="2">
        <v>9.8000000000000007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55">
        <v>0</v>
      </c>
      <c r="DQ263" s="23">
        <v>1</v>
      </c>
      <c r="DR263" s="23">
        <f>PRODUCT(Таблица1[[#This Row],[Столбец4]:[РЕГ НТЛ]])</f>
        <v>0</v>
      </c>
    </row>
    <row r="264" spans="1:122" x14ac:dyDescent="0.25">
      <c r="A264" s="10">
        <v>18</v>
      </c>
      <c r="B264" s="2" t="s">
        <v>317</v>
      </c>
      <c r="C264" s="2" t="s">
        <v>30</v>
      </c>
      <c r="D264" s="2" t="s">
        <v>31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>
        <v>8.4</v>
      </c>
      <c r="P264" s="2">
        <v>9</v>
      </c>
      <c r="Q264" s="2">
        <v>9.6</v>
      </c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14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55">
        <v>0</v>
      </c>
      <c r="DQ264" s="23">
        <v>1</v>
      </c>
      <c r="DR264" s="23">
        <f>PRODUCT(Таблица1[[#This Row],[Столбец4]:[РЕГ НТЛ]])</f>
        <v>0</v>
      </c>
    </row>
    <row r="265" spans="1:122" x14ac:dyDescent="0.25">
      <c r="A265" s="44">
        <v>38</v>
      </c>
      <c r="B265" s="19" t="s">
        <v>324</v>
      </c>
      <c r="C265" s="19" t="s">
        <v>30</v>
      </c>
      <c r="D265" s="19" t="s">
        <v>31</v>
      </c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>
        <v>8.6</v>
      </c>
      <c r="P265" s="19">
        <v>9</v>
      </c>
      <c r="Q265" s="19">
        <v>9.6</v>
      </c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55">
        <v>0</v>
      </c>
      <c r="DQ265" s="24">
        <v>1</v>
      </c>
      <c r="DR265" s="24">
        <f>PRODUCT(Таблица1[[#This Row],[Столбец4]:[РЕГ НТЛ]])</f>
        <v>0</v>
      </c>
    </row>
    <row r="266" spans="1:122" x14ac:dyDescent="0.25">
      <c r="A266" s="10">
        <v>2</v>
      </c>
      <c r="B266" s="2" t="s">
        <v>329</v>
      </c>
      <c r="C266" s="2" t="s">
        <v>30</v>
      </c>
      <c r="D266" s="2" t="s">
        <v>31</v>
      </c>
      <c r="E266" s="8"/>
      <c r="F266" s="2"/>
      <c r="G266" s="2"/>
      <c r="H266" s="2"/>
      <c r="I266" s="2"/>
      <c r="J266" s="2"/>
      <c r="K266" s="2"/>
      <c r="L266" s="2"/>
      <c r="M266" s="2"/>
      <c r="N266" s="2"/>
      <c r="O266" s="2">
        <v>9.6</v>
      </c>
      <c r="P266" s="2">
        <v>9.8000000000000007</v>
      </c>
      <c r="Q266" s="2">
        <v>9.6</v>
      </c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13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55">
        <v>0</v>
      </c>
      <c r="DQ266" s="23">
        <v>0</v>
      </c>
      <c r="DR266" s="23">
        <f>PRODUCT(Таблица1[[#This Row],[Столбец4]:[РЕГ НТЛ]])</f>
        <v>0</v>
      </c>
    </row>
    <row r="267" spans="1:122" x14ac:dyDescent="0.25">
      <c r="A267" s="10">
        <v>19</v>
      </c>
      <c r="B267" s="2" t="s">
        <v>344</v>
      </c>
      <c r="C267" s="2" t="s">
        <v>30</v>
      </c>
      <c r="D267" s="2" t="s">
        <v>31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>
        <v>8.4</v>
      </c>
      <c r="P267" s="2">
        <v>8.8000000000000007</v>
      </c>
      <c r="Q267" s="2">
        <v>8.6</v>
      </c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55">
        <v>0</v>
      </c>
      <c r="DQ267" s="23">
        <v>1</v>
      </c>
      <c r="DR267" s="23">
        <f>PRODUCT(Таблица1[[#This Row],[Столбец4]:[РЕГ НТЛ]])</f>
        <v>0</v>
      </c>
    </row>
    <row r="268" spans="1:122" x14ac:dyDescent="0.25">
      <c r="A268" s="38">
        <v>5</v>
      </c>
      <c r="B268" s="39" t="s">
        <v>254</v>
      </c>
      <c r="C268" s="2" t="s">
        <v>30</v>
      </c>
      <c r="D268" s="39" t="s">
        <v>12</v>
      </c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 t="s">
        <v>62</v>
      </c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55">
        <v>0</v>
      </c>
      <c r="DQ268" s="40">
        <v>1</v>
      </c>
      <c r="DR268" s="40">
        <f>PRODUCT(Таблица1[[#This Row],[Столбец4]:[РЕГ НТЛ]])</f>
        <v>0</v>
      </c>
    </row>
    <row r="269" spans="1:122" x14ac:dyDescent="0.25">
      <c r="A269" s="44">
        <v>5</v>
      </c>
      <c r="B269" s="19" t="s">
        <v>254</v>
      </c>
      <c r="C269" s="2" t="s">
        <v>30</v>
      </c>
      <c r="D269" s="19" t="s">
        <v>12</v>
      </c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 t="s">
        <v>86</v>
      </c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55">
        <v>0</v>
      </c>
      <c r="DQ269" s="24">
        <v>1</v>
      </c>
      <c r="DR269" s="24">
        <f>PRODUCT(Таблица1[[#This Row],[Столбец4]:[РЕГ НТЛ]])</f>
        <v>0</v>
      </c>
    </row>
    <row r="270" spans="1:122" x14ac:dyDescent="0.25">
      <c r="A270" s="35">
        <v>109</v>
      </c>
      <c r="B270" s="36" t="s">
        <v>260</v>
      </c>
      <c r="C270" s="2" t="s">
        <v>30</v>
      </c>
      <c r="D270" s="36" t="s">
        <v>12</v>
      </c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>
        <v>3</v>
      </c>
      <c r="DN270" s="36"/>
      <c r="DO270" s="36"/>
      <c r="DP270" s="56">
        <v>4</v>
      </c>
      <c r="DQ270" s="37">
        <v>1</v>
      </c>
      <c r="DR270" s="37">
        <f>PRODUCT(Таблица1[[#This Row],[Столбец4]:[РЕГ НТЛ]])</f>
        <v>4</v>
      </c>
    </row>
    <row r="271" spans="1:122" x14ac:dyDescent="0.25">
      <c r="A271" s="35">
        <v>109</v>
      </c>
      <c r="B271" s="36" t="s">
        <v>260</v>
      </c>
      <c r="C271" s="2" t="s">
        <v>30</v>
      </c>
      <c r="D271" s="36" t="s">
        <v>12</v>
      </c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>
        <v>4</v>
      </c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56">
        <v>2</v>
      </c>
      <c r="DQ271" s="37">
        <v>1</v>
      </c>
      <c r="DR271" s="37">
        <f>PRODUCT(Таблица1[[#This Row],[Столбец4]:[РЕГ НТЛ]])</f>
        <v>2</v>
      </c>
    </row>
    <row r="272" spans="1:122" x14ac:dyDescent="0.25">
      <c r="A272" s="35">
        <v>109</v>
      </c>
      <c r="B272" s="36" t="s">
        <v>260</v>
      </c>
      <c r="C272" s="2" t="s">
        <v>30</v>
      </c>
      <c r="D272" s="36" t="s">
        <v>12</v>
      </c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>
        <v>3</v>
      </c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56">
        <v>8</v>
      </c>
      <c r="DQ272" s="37">
        <v>1</v>
      </c>
      <c r="DR272" s="37">
        <f>PRODUCT(Таблица1[[#This Row],[Столбец4]:[РЕГ НТЛ]])</f>
        <v>8</v>
      </c>
    </row>
    <row r="273" spans="1:122" x14ac:dyDescent="0.25">
      <c r="A273" s="35">
        <v>109</v>
      </c>
      <c r="B273" s="36" t="s">
        <v>260</v>
      </c>
      <c r="C273" s="2" t="s">
        <v>30</v>
      </c>
      <c r="D273" s="36" t="s">
        <v>12</v>
      </c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>
        <v>2</v>
      </c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55">
        <v>0</v>
      </c>
      <c r="DQ273" s="37">
        <v>1</v>
      </c>
      <c r="DR273" s="37">
        <f>PRODUCT(Таблица1[[#This Row],[Столбец4]:[РЕГ НТЛ]])</f>
        <v>0</v>
      </c>
    </row>
    <row r="274" spans="1:122" x14ac:dyDescent="0.25">
      <c r="A274" s="35">
        <v>109</v>
      </c>
      <c r="B274" s="36" t="s">
        <v>230</v>
      </c>
      <c r="C274" s="2" t="s">
        <v>30</v>
      </c>
      <c r="D274" s="36" t="s">
        <v>12</v>
      </c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>
        <v>3</v>
      </c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56">
        <v>8</v>
      </c>
      <c r="DQ274" s="37">
        <v>1</v>
      </c>
      <c r="DR274" s="37">
        <f>PRODUCT(Таблица1[[#This Row],[Столбец4]:[РЕГ НТЛ]])</f>
        <v>8</v>
      </c>
    </row>
    <row r="275" spans="1:122" x14ac:dyDescent="0.25">
      <c r="A275" s="35">
        <v>109</v>
      </c>
      <c r="B275" s="36" t="s">
        <v>230</v>
      </c>
      <c r="C275" s="2" t="s">
        <v>30</v>
      </c>
      <c r="D275" s="36" t="s">
        <v>12</v>
      </c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>
        <v>5</v>
      </c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56">
        <v>6</v>
      </c>
      <c r="DQ275" s="37">
        <v>1</v>
      </c>
      <c r="DR275" s="37">
        <f>PRODUCT(Таблица1[[#This Row],[Столбец4]:[РЕГ НТЛ]])</f>
        <v>6</v>
      </c>
    </row>
    <row r="276" spans="1:122" x14ac:dyDescent="0.25">
      <c r="A276" s="35">
        <v>109</v>
      </c>
      <c r="B276" s="36" t="s">
        <v>230</v>
      </c>
      <c r="C276" s="2" t="s">
        <v>30</v>
      </c>
      <c r="D276" s="36" t="s">
        <v>12</v>
      </c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>
        <v>3</v>
      </c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55">
        <v>0</v>
      </c>
      <c r="DQ276" s="37">
        <v>1</v>
      </c>
      <c r="DR276" s="37">
        <f>PRODUCT(Таблица1[[#This Row],[Столбец4]:[РЕГ НТЛ]])</f>
        <v>0</v>
      </c>
    </row>
    <row r="277" spans="1:122" x14ac:dyDescent="0.25">
      <c r="A277" s="35">
        <v>109</v>
      </c>
      <c r="B277" s="36" t="s">
        <v>230</v>
      </c>
      <c r="C277" s="2" t="s">
        <v>30</v>
      </c>
      <c r="D277" s="36" t="s">
        <v>12</v>
      </c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>
        <v>2</v>
      </c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55">
        <v>0</v>
      </c>
      <c r="DQ277" s="37">
        <v>1</v>
      </c>
      <c r="DR277" s="37">
        <f>PRODUCT(Таблица1[[#This Row],[Столбец4]:[РЕГ НТЛ]])</f>
        <v>0</v>
      </c>
    </row>
    <row r="278" spans="1:122" x14ac:dyDescent="0.25">
      <c r="A278" s="35">
        <v>109</v>
      </c>
      <c r="B278" s="36" t="s">
        <v>230</v>
      </c>
      <c r="C278" s="2" t="s">
        <v>30</v>
      </c>
      <c r="D278" s="36" t="s">
        <v>12</v>
      </c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>
        <v>2</v>
      </c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55">
        <v>0</v>
      </c>
      <c r="DQ278" s="37">
        <v>1</v>
      </c>
      <c r="DR278" s="37">
        <f>PRODUCT(Таблица1[[#This Row],[Столбец4]:[РЕГ НТЛ]])</f>
        <v>0</v>
      </c>
    </row>
    <row r="279" spans="1:122" x14ac:dyDescent="0.25">
      <c r="A279" s="35">
        <v>109</v>
      </c>
      <c r="B279" s="36" t="s">
        <v>230</v>
      </c>
      <c r="C279" s="2" t="s">
        <v>30</v>
      </c>
      <c r="D279" s="36" t="s">
        <v>12</v>
      </c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>
        <v>3</v>
      </c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55">
        <v>0</v>
      </c>
      <c r="DQ279" s="37">
        <v>1</v>
      </c>
      <c r="DR279" s="37">
        <f>PRODUCT(Таблица1[[#This Row],[Столбец4]:[РЕГ НТЛ]])</f>
        <v>0</v>
      </c>
    </row>
    <row r="280" spans="1:122" x14ac:dyDescent="0.25">
      <c r="A280" s="38">
        <v>46</v>
      </c>
      <c r="B280" s="39" t="s">
        <v>283</v>
      </c>
      <c r="C280" s="2" t="s">
        <v>30</v>
      </c>
      <c r="D280" s="39" t="s">
        <v>12</v>
      </c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 t="s">
        <v>62</v>
      </c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55">
        <v>0</v>
      </c>
      <c r="DQ280" s="40">
        <v>1</v>
      </c>
      <c r="DR280" s="40">
        <f>PRODUCT(Таблица1[[#This Row],[Столбец4]:[РЕГ НТЛ]])</f>
        <v>0</v>
      </c>
    </row>
    <row r="281" spans="1:122" x14ac:dyDescent="0.25">
      <c r="A281" s="35">
        <v>46</v>
      </c>
      <c r="B281" s="36" t="s">
        <v>283</v>
      </c>
      <c r="C281" s="2" t="s">
        <v>30</v>
      </c>
      <c r="D281" s="36" t="s">
        <v>12</v>
      </c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>
        <v>6</v>
      </c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56">
        <v>2</v>
      </c>
      <c r="DQ281" s="37">
        <v>1</v>
      </c>
      <c r="DR281" s="37">
        <f>PRODUCT(Таблица1[[#This Row],[Столбец4]:[РЕГ НТЛ]])</f>
        <v>2</v>
      </c>
    </row>
    <row r="282" spans="1:122" x14ac:dyDescent="0.25">
      <c r="A282" s="10">
        <v>46</v>
      </c>
      <c r="B282" s="2" t="s">
        <v>283</v>
      </c>
      <c r="C282" s="2" t="s">
        <v>30</v>
      </c>
      <c r="D282" s="2" t="s">
        <v>12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>
        <v>7</v>
      </c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55">
        <v>0</v>
      </c>
      <c r="DQ282" s="23">
        <v>1</v>
      </c>
      <c r="DR282" s="23">
        <f>PRODUCT(Таблица1[[#This Row],[Столбец4]:[РЕГ НТЛ]])</f>
        <v>0</v>
      </c>
    </row>
    <row r="283" spans="1:122" x14ac:dyDescent="0.25">
      <c r="A283" s="35">
        <v>36</v>
      </c>
      <c r="B283" s="36" t="s">
        <v>303</v>
      </c>
      <c r="C283" s="2" t="s">
        <v>30</v>
      </c>
      <c r="D283" s="36" t="s">
        <v>12</v>
      </c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>
        <v>2</v>
      </c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56">
        <v>4</v>
      </c>
      <c r="DQ283" s="37">
        <v>1</v>
      </c>
      <c r="DR283" s="37">
        <f>PRODUCT(Таблица1[[#This Row],[Столбец4]:[РЕГ НТЛ]])</f>
        <v>4</v>
      </c>
    </row>
    <row r="284" spans="1:122" x14ac:dyDescent="0.25">
      <c r="A284" s="10">
        <v>36</v>
      </c>
      <c r="B284" s="2" t="s">
        <v>303</v>
      </c>
      <c r="C284" s="2" t="s">
        <v>30</v>
      </c>
      <c r="D284" s="2" t="s">
        <v>12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>
        <v>1</v>
      </c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1"/>
      <c r="AR284" s="1"/>
      <c r="AS284" s="1"/>
      <c r="AT284" s="1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14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57">
        <v>6</v>
      </c>
      <c r="DQ284" s="23">
        <v>1</v>
      </c>
      <c r="DR284" s="23">
        <f>PRODUCT(Таблица1[[#This Row],[Столбец4]:[РЕГ НТЛ]])</f>
        <v>6</v>
      </c>
    </row>
    <row r="285" spans="1:122" x14ac:dyDescent="0.25">
      <c r="A285" s="10">
        <v>36</v>
      </c>
      <c r="B285" s="2" t="s">
        <v>303</v>
      </c>
      <c r="C285" s="2" t="s">
        <v>30</v>
      </c>
      <c r="D285" s="2" t="s">
        <v>12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>
        <v>1</v>
      </c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14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57">
        <v>6</v>
      </c>
      <c r="DQ285" s="23">
        <v>1</v>
      </c>
      <c r="DR285" s="23">
        <f>PRODUCT(Таблица1[[#This Row],[Столбец4]:[РЕГ НТЛ]])</f>
        <v>6</v>
      </c>
    </row>
    <row r="286" spans="1:122" x14ac:dyDescent="0.25">
      <c r="A286" s="10">
        <v>36</v>
      </c>
      <c r="B286" s="2" t="s">
        <v>303</v>
      </c>
      <c r="C286" s="2" t="s">
        <v>30</v>
      </c>
      <c r="D286" s="2" t="s">
        <v>12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>
        <v>3</v>
      </c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57">
        <v>4</v>
      </c>
      <c r="DQ286" s="23">
        <v>1</v>
      </c>
      <c r="DR286" s="23">
        <f>PRODUCT(Таблица1[[#This Row],[Столбец4]:[РЕГ НТЛ]])</f>
        <v>4</v>
      </c>
    </row>
    <row r="287" spans="1:122" x14ac:dyDescent="0.25">
      <c r="A287" s="44">
        <v>36</v>
      </c>
      <c r="B287" s="19" t="s">
        <v>303</v>
      </c>
      <c r="C287" s="2" t="s">
        <v>30</v>
      </c>
      <c r="D287" s="19" t="s">
        <v>12</v>
      </c>
      <c r="E287" s="19">
        <v>4</v>
      </c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55">
        <v>0</v>
      </c>
      <c r="DQ287" s="24">
        <v>1</v>
      </c>
      <c r="DR287" s="24">
        <f>PRODUCT(Таблица1[[#This Row],[Столбец4]:[РЕГ НТЛ]])</f>
        <v>0</v>
      </c>
    </row>
    <row r="288" spans="1:122" x14ac:dyDescent="0.25">
      <c r="A288" s="10">
        <v>36</v>
      </c>
      <c r="B288" s="2" t="s">
        <v>303</v>
      </c>
      <c r="C288" s="2" t="s">
        <v>30</v>
      </c>
      <c r="D288" s="2" t="s">
        <v>12</v>
      </c>
      <c r="E288" s="2"/>
      <c r="F288" s="2">
        <v>6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55">
        <v>0</v>
      </c>
      <c r="DQ288" s="23">
        <v>1</v>
      </c>
      <c r="DR288" s="23">
        <f>PRODUCT(Таблица1[[#This Row],[Столбец4]:[РЕГ НТЛ]])</f>
        <v>0</v>
      </c>
    </row>
    <row r="289" spans="1:122" x14ac:dyDescent="0.25">
      <c r="A289" s="10">
        <v>37</v>
      </c>
      <c r="B289" s="2" t="s">
        <v>307</v>
      </c>
      <c r="C289" s="2" t="s">
        <v>30</v>
      </c>
      <c r="D289" s="2" t="s">
        <v>12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>
        <v>3</v>
      </c>
      <c r="S289" s="2"/>
      <c r="T289" s="2"/>
      <c r="U289" s="2"/>
      <c r="V289" s="2"/>
      <c r="W289" s="1"/>
      <c r="X289" s="1"/>
      <c r="Y289" s="1"/>
      <c r="Z289" s="1"/>
      <c r="AA289" s="2"/>
      <c r="AB289" s="11"/>
      <c r="AC289" s="12"/>
      <c r="AD289" s="12"/>
      <c r="AE289" s="1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57">
        <v>8</v>
      </c>
      <c r="DQ289" s="23">
        <v>1</v>
      </c>
      <c r="DR289" s="23">
        <f>PRODUCT(Таблица1[[#This Row],[Столбец4]:[РЕГ НТЛ]])</f>
        <v>8</v>
      </c>
    </row>
    <row r="290" spans="1:122" x14ac:dyDescent="0.25">
      <c r="A290" s="10">
        <v>37</v>
      </c>
      <c r="B290" s="2" t="s">
        <v>307</v>
      </c>
      <c r="C290" s="2" t="s">
        <v>30</v>
      </c>
      <c r="D290" s="2" t="s">
        <v>12</v>
      </c>
      <c r="E290" s="8">
        <v>3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1"/>
      <c r="BD290" s="1"/>
      <c r="BE290" s="1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13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55">
        <v>0</v>
      </c>
      <c r="DQ290" s="23">
        <v>1</v>
      </c>
      <c r="DR290" s="23">
        <f>PRODUCT(Таблица1[[#This Row],[Столбец4]:[РЕГ НТЛ]])</f>
        <v>0</v>
      </c>
    </row>
    <row r="291" spans="1:122" x14ac:dyDescent="0.25">
      <c r="A291" s="10">
        <v>37</v>
      </c>
      <c r="B291" s="2" t="s">
        <v>307</v>
      </c>
      <c r="C291" s="2" t="s">
        <v>30</v>
      </c>
      <c r="D291" s="2" t="s">
        <v>12</v>
      </c>
      <c r="E291" s="2"/>
      <c r="F291" s="2">
        <v>2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55">
        <v>0</v>
      </c>
      <c r="DQ291" s="23">
        <v>1</v>
      </c>
      <c r="DR291" s="23">
        <f>PRODUCT(Таблица1[[#This Row],[Столбец4]:[РЕГ НТЛ]])</f>
        <v>0</v>
      </c>
    </row>
    <row r="292" spans="1:122" x14ac:dyDescent="0.25">
      <c r="A292" s="10">
        <v>37</v>
      </c>
      <c r="B292" s="2" t="s">
        <v>307</v>
      </c>
      <c r="C292" s="2" t="s">
        <v>30</v>
      </c>
      <c r="D292" s="2" t="s">
        <v>12</v>
      </c>
      <c r="E292" s="2"/>
      <c r="F292" s="2"/>
      <c r="G292" s="2">
        <v>1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1"/>
      <c r="X292" s="1"/>
      <c r="Y292" s="1"/>
      <c r="Z292" s="1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55">
        <v>0</v>
      </c>
      <c r="DQ292" s="23">
        <v>1</v>
      </c>
      <c r="DR292" s="23">
        <f>PRODUCT(Таблица1[[#This Row],[Столбец4]:[РЕГ НТЛ]])</f>
        <v>0</v>
      </c>
    </row>
    <row r="293" spans="1:122" x14ac:dyDescent="0.25">
      <c r="A293" s="35">
        <v>80</v>
      </c>
      <c r="B293" s="36" t="s">
        <v>315</v>
      </c>
      <c r="C293" s="2" t="s">
        <v>30</v>
      </c>
      <c r="D293" s="36" t="s">
        <v>12</v>
      </c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>
        <v>1</v>
      </c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56">
        <v>6</v>
      </c>
      <c r="DQ293" s="37">
        <v>1</v>
      </c>
      <c r="DR293" s="37">
        <f>PRODUCT(Таблица1[[#This Row],[Столбец4]:[РЕГ НТЛ]])</f>
        <v>6</v>
      </c>
    </row>
    <row r="294" spans="1:122" x14ac:dyDescent="0.25">
      <c r="A294" s="35">
        <v>80</v>
      </c>
      <c r="B294" s="36" t="s">
        <v>315</v>
      </c>
      <c r="C294" s="2" t="s">
        <v>30</v>
      </c>
      <c r="D294" s="36" t="s">
        <v>12</v>
      </c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>
        <v>2</v>
      </c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56">
        <v>8</v>
      </c>
      <c r="DQ294" s="37">
        <v>1</v>
      </c>
      <c r="DR294" s="37">
        <f>PRODUCT(Таблица1[[#This Row],[Столбец4]:[РЕГ НТЛ]])</f>
        <v>8</v>
      </c>
    </row>
    <row r="295" spans="1:122" x14ac:dyDescent="0.25">
      <c r="A295" s="35">
        <v>80</v>
      </c>
      <c r="B295" s="36" t="s">
        <v>315</v>
      </c>
      <c r="C295" s="2" t="s">
        <v>30</v>
      </c>
      <c r="D295" s="36" t="s">
        <v>12</v>
      </c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>
        <v>1</v>
      </c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55">
        <v>0</v>
      </c>
      <c r="DQ295" s="37">
        <v>1</v>
      </c>
      <c r="DR295" s="37">
        <f>PRODUCT(Таблица1[[#This Row],[Столбец4]:[РЕГ НТЛ]])</f>
        <v>0</v>
      </c>
    </row>
    <row r="296" spans="1:122" x14ac:dyDescent="0.25">
      <c r="A296" s="35">
        <v>80</v>
      </c>
      <c r="B296" s="36" t="s">
        <v>315</v>
      </c>
      <c r="C296" s="2" t="s">
        <v>30</v>
      </c>
      <c r="D296" s="36" t="s">
        <v>12</v>
      </c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>
        <v>2</v>
      </c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55">
        <v>0</v>
      </c>
      <c r="DQ296" s="37">
        <v>1</v>
      </c>
      <c r="DR296" s="37">
        <f>PRODUCT(Таблица1[[#This Row],[Столбец4]:[РЕГ НТЛ]])</f>
        <v>0</v>
      </c>
    </row>
    <row r="297" spans="1:122" x14ac:dyDescent="0.25">
      <c r="A297" s="35">
        <v>18</v>
      </c>
      <c r="B297" s="36" t="s">
        <v>317</v>
      </c>
      <c r="C297" s="2" t="s">
        <v>30</v>
      </c>
      <c r="D297" s="36" t="s">
        <v>12</v>
      </c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 t="s">
        <v>142</v>
      </c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55">
        <v>0</v>
      </c>
      <c r="DQ297" s="37">
        <v>1</v>
      </c>
      <c r="DR297" s="37">
        <f>PRODUCT(Таблица1[[#This Row],[Столбец4]:[РЕГ НТЛ]])</f>
        <v>0</v>
      </c>
    </row>
    <row r="298" spans="1:122" x14ac:dyDescent="0.25">
      <c r="A298" s="10">
        <v>18</v>
      </c>
      <c r="B298" s="2" t="s">
        <v>317</v>
      </c>
      <c r="C298" s="2" t="s">
        <v>30</v>
      </c>
      <c r="D298" s="2" t="s">
        <v>12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>
        <v>2</v>
      </c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57">
        <v>4</v>
      </c>
      <c r="DQ298" s="23">
        <v>1</v>
      </c>
      <c r="DR298" s="23">
        <f>PRODUCT(Таблица1[[#This Row],[Столбец4]:[РЕГ НТЛ]])</f>
        <v>4</v>
      </c>
    </row>
    <row r="299" spans="1:122" x14ac:dyDescent="0.25">
      <c r="A299" s="10">
        <v>18</v>
      </c>
      <c r="B299" s="2" t="s">
        <v>317</v>
      </c>
      <c r="C299" s="2" t="s">
        <v>30</v>
      </c>
      <c r="D299" s="2" t="s">
        <v>12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>
        <v>6</v>
      </c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1"/>
      <c r="AH299" s="1"/>
      <c r="AI299" s="1"/>
      <c r="AJ299" s="1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57">
        <v>2</v>
      </c>
      <c r="DQ299" s="23">
        <v>1</v>
      </c>
      <c r="DR299" s="23">
        <f>PRODUCT(Таблица1[[#This Row],[Столбец4]:[РЕГ НТЛ]])</f>
        <v>2</v>
      </c>
    </row>
    <row r="300" spans="1:122" x14ac:dyDescent="0.25">
      <c r="A300" s="10">
        <v>38</v>
      </c>
      <c r="B300" s="2" t="s">
        <v>324</v>
      </c>
      <c r="C300" s="2" t="s">
        <v>30</v>
      </c>
      <c r="D300" s="2" t="s">
        <v>12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>
        <v>6</v>
      </c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57">
        <v>2</v>
      </c>
      <c r="DQ300" s="23">
        <v>1</v>
      </c>
      <c r="DR300" s="23">
        <f>PRODUCT(Таблица1[[#This Row],[Столбец4]:[РЕГ НТЛ]])</f>
        <v>2</v>
      </c>
    </row>
    <row r="301" spans="1:122" x14ac:dyDescent="0.25">
      <c r="A301" s="38">
        <v>2</v>
      </c>
      <c r="B301" s="39" t="s">
        <v>329</v>
      </c>
      <c r="C301" s="2" t="s">
        <v>30</v>
      </c>
      <c r="D301" s="39" t="s">
        <v>12</v>
      </c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>
        <v>1</v>
      </c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  <c r="DJ301" s="39"/>
      <c r="DK301" s="39"/>
      <c r="DL301" s="39"/>
      <c r="DM301" s="39"/>
      <c r="DN301" s="39"/>
      <c r="DO301" s="39"/>
      <c r="DP301" s="58">
        <v>6</v>
      </c>
      <c r="DQ301" s="40">
        <v>0</v>
      </c>
      <c r="DR301" s="40">
        <f>PRODUCT(Таблица1[[#This Row],[Столбец4]:[РЕГ НТЛ]])</f>
        <v>0</v>
      </c>
    </row>
    <row r="302" spans="1:122" x14ac:dyDescent="0.25">
      <c r="A302" s="10">
        <v>2</v>
      </c>
      <c r="B302" s="2" t="s">
        <v>329</v>
      </c>
      <c r="C302" s="2" t="s">
        <v>30</v>
      </c>
      <c r="D302" s="2" t="s">
        <v>12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>
        <v>2</v>
      </c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1"/>
      <c r="AR302" s="1"/>
      <c r="AS302" s="1"/>
      <c r="AT302" s="1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14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57">
        <v>4</v>
      </c>
      <c r="DQ302" s="23">
        <v>0</v>
      </c>
      <c r="DR302" s="23">
        <f>PRODUCT(Таблица1[[#This Row],[Столбец4]:[РЕГ НТЛ]])</f>
        <v>0</v>
      </c>
    </row>
    <row r="303" spans="1:122" x14ac:dyDescent="0.25">
      <c r="A303" s="10">
        <v>2</v>
      </c>
      <c r="B303" s="2" t="s">
        <v>329</v>
      </c>
      <c r="C303" s="2" t="s">
        <v>30</v>
      </c>
      <c r="D303" s="2" t="s">
        <v>12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>
        <v>1</v>
      </c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57">
        <v>6</v>
      </c>
      <c r="DQ303" s="23">
        <v>0</v>
      </c>
      <c r="DR303" s="23">
        <f>PRODUCT(Таблица1[[#This Row],[Столбец4]:[РЕГ НТЛ]])</f>
        <v>0</v>
      </c>
    </row>
    <row r="304" spans="1:122" x14ac:dyDescent="0.25">
      <c r="A304" s="44">
        <v>2</v>
      </c>
      <c r="B304" s="19" t="s">
        <v>329</v>
      </c>
      <c r="C304" s="2" t="s">
        <v>30</v>
      </c>
      <c r="D304" s="19" t="s">
        <v>12</v>
      </c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 t="s">
        <v>88</v>
      </c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46"/>
      <c r="AR304" s="46"/>
      <c r="AS304" s="46"/>
      <c r="AT304" s="46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55">
        <v>0</v>
      </c>
      <c r="DQ304" s="24">
        <v>0</v>
      </c>
      <c r="DR304" s="24">
        <f>PRODUCT(Таблица1[[#This Row],[Столбец4]:[РЕГ НТЛ]])</f>
        <v>0</v>
      </c>
    </row>
    <row r="305" spans="1:122" x14ac:dyDescent="0.25">
      <c r="A305" s="10">
        <v>2</v>
      </c>
      <c r="B305" s="2" t="s">
        <v>329</v>
      </c>
      <c r="C305" s="2" t="s">
        <v>30</v>
      </c>
      <c r="D305" s="2" t="s">
        <v>12</v>
      </c>
      <c r="E305" s="2"/>
      <c r="F305" s="2">
        <v>4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55">
        <v>0</v>
      </c>
      <c r="DQ305" s="23">
        <v>0</v>
      </c>
      <c r="DR305" s="23">
        <f>PRODUCT(Таблица1[[#This Row],[Столбец4]:[РЕГ НТЛ]])</f>
        <v>0</v>
      </c>
    </row>
    <row r="306" spans="1:122" x14ac:dyDescent="0.25">
      <c r="A306" s="10">
        <v>2</v>
      </c>
      <c r="B306" s="2" t="s">
        <v>329</v>
      </c>
      <c r="C306" s="2" t="s">
        <v>30</v>
      </c>
      <c r="D306" s="2" t="s">
        <v>12</v>
      </c>
      <c r="E306" s="2"/>
      <c r="F306" s="2"/>
      <c r="G306" s="2">
        <v>4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55">
        <v>0</v>
      </c>
      <c r="DQ306" s="23">
        <v>0</v>
      </c>
      <c r="DR306" s="23">
        <f>PRODUCT(Таблица1[[#This Row],[Столбец4]:[РЕГ НТЛ]])</f>
        <v>0</v>
      </c>
    </row>
    <row r="307" spans="1:122" x14ac:dyDescent="0.25">
      <c r="A307" s="10">
        <v>19</v>
      </c>
      <c r="B307" s="2" t="s">
        <v>344</v>
      </c>
      <c r="C307" s="2" t="s">
        <v>30</v>
      </c>
      <c r="D307" s="2" t="s">
        <v>12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 t="s">
        <v>69</v>
      </c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55">
        <v>0</v>
      </c>
      <c r="DQ307" s="23">
        <v>1</v>
      </c>
      <c r="DR307" s="23">
        <f>PRODUCT(Таблица1[[#This Row],[Столбец4]:[РЕГ НТЛ]])</f>
        <v>0</v>
      </c>
    </row>
    <row r="308" spans="1:122" x14ac:dyDescent="0.25">
      <c r="A308" s="35">
        <v>286</v>
      </c>
      <c r="B308" s="36" t="s">
        <v>350</v>
      </c>
      <c r="C308" s="2" t="s">
        <v>30</v>
      </c>
      <c r="D308" s="36" t="s">
        <v>12</v>
      </c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>
        <v>1</v>
      </c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56">
        <v>12</v>
      </c>
      <c r="DQ308" s="37">
        <v>1</v>
      </c>
      <c r="DR308" s="37">
        <f>PRODUCT(Таблица1[[#This Row],[Столбец4]:[РЕГ НТЛ]])</f>
        <v>12</v>
      </c>
    </row>
    <row r="309" spans="1:122" x14ac:dyDescent="0.25">
      <c r="A309" s="35">
        <v>286</v>
      </c>
      <c r="B309" s="36" t="s">
        <v>244</v>
      </c>
      <c r="C309" s="2" t="s">
        <v>30</v>
      </c>
      <c r="D309" s="36" t="s">
        <v>12</v>
      </c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>
        <v>3</v>
      </c>
      <c r="CR309" s="36"/>
      <c r="CS309" s="36"/>
      <c r="CT309" s="36"/>
      <c r="CU309" s="36"/>
      <c r="CV309" s="36"/>
      <c r="CW309" s="36"/>
      <c r="CX309" s="36"/>
      <c r="CY309" s="36"/>
      <c r="CZ309" s="36"/>
      <c r="DA309" s="36"/>
      <c r="DB309" s="36"/>
      <c r="DC309" s="36"/>
      <c r="DD309" s="36"/>
      <c r="DE309" s="36"/>
      <c r="DF309" s="36"/>
      <c r="DG309" s="36"/>
      <c r="DH309" s="36"/>
      <c r="DI309" s="36"/>
      <c r="DJ309" s="36"/>
      <c r="DK309" s="36"/>
      <c r="DL309" s="36"/>
      <c r="DM309" s="36"/>
      <c r="DN309" s="36"/>
      <c r="DO309" s="36"/>
      <c r="DP309" s="56">
        <v>12</v>
      </c>
      <c r="DQ309" s="37">
        <v>1</v>
      </c>
      <c r="DR309" s="37">
        <f>PRODUCT(Таблица1[[#This Row],[Столбец4]:[РЕГ НТЛ]])</f>
        <v>12</v>
      </c>
    </row>
    <row r="310" spans="1:122" x14ac:dyDescent="0.25">
      <c r="A310" s="38">
        <v>286</v>
      </c>
      <c r="B310" s="39" t="s">
        <v>244</v>
      </c>
      <c r="C310" s="2" t="s">
        <v>30</v>
      </c>
      <c r="D310" s="39" t="s">
        <v>12</v>
      </c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>
        <v>2</v>
      </c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  <c r="DG310" s="39"/>
      <c r="DH310" s="39"/>
      <c r="DI310" s="39"/>
      <c r="DJ310" s="39"/>
      <c r="DK310" s="39"/>
      <c r="DL310" s="39"/>
      <c r="DM310" s="39"/>
      <c r="DN310" s="39"/>
      <c r="DO310" s="39"/>
      <c r="DP310" s="55">
        <v>0</v>
      </c>
      <c r="DQ310" s="40">
        <v>1</v>
      </c>
      <c r="DR310" s="40">
        <f>PRODUCT(Таблица1[[#This Row],[Столбец4]:[РЕГ НТЛ]])</f>
        <v>0</v>
      </c>
    </row>
    <row r="311" spans="1:122" x14ac:dyDescent="0.25">
      <c r="A311" s="35">
        <v>286</v>
      </c>
      <c r="B311" s="36" t="s">
        <v>244</v>
      </c>
      <c r="C311" s="2" t="s">
        <v>30</v>
      </c>
      <c r="D311" s="36" t="s">
        <v>12</v>
      </c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>
        <v>2</v>
      </c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55">
        <v>0</v>
      </c>
      <c r="DQ311" s="37">
        <v>1</v>
      </c>
      <c r="DR311" s="37">
        <f>PRODUCT(Таблица1[[#This Row],[Столбец4]:[РЕГ НТЛ]])</f>
        <v>0</v>
      </c>
    </row>
    <row r="312" spans="1:122" x14ac:dyDescent="0.25">
      <c r="A312" s="35">
        <v>286</v>
      </c>
      <c r="B312" s="36" t="s">
        <v>244</v>
      </c>
      <c r="C312" s="2" t="s">
        <v>30</v>
      </c>
      <c r="D312" s="36" t="s">
        <v>12</v>
      </c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>
        <v>4</v>
      </c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55">
        <v>0</v>
      </c>
      <c r="DQ312" s="37">
        <v>1</v>
      </c>
      <c r="DR312" s="37">
        <f>PRODUCT(Таблица1[[#This Row],[Столбец4]:[РЕГ НТЛ]])</f>
        <v>0</v>
      </c>
    </row>
    <row r="313" spans="1:122" x14ac:dyDescent="0.25">
      <c r="A313" s="35">
        <v>286</v>
      </c>
      <c r="B313" s="36" t="s">
        <v>244</v>
      </c>
      <c r="C313" s="2" t="s">
        <v>30</v>
      </c>
      <c r="D313" s="36" t="s">
        <v>12</v>
      </c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>
        <v>3</v>
      </c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55">
        <v>0</v>
      </c>
      <c r="DQ313" s="37">
        <v>1</v>
      </c>
      <c r="DR313" s="37">
        <f>PRODUCT(Таблица1[[#This Row],[Столбец4]:[РЕГ НТЛ]])</f>
        <v>0</v>
      </c>
    </row>
    <row r="314" spans="1:122" x14ac:dyDescent="0.25">
      <c r="A314" s="35">
        <v>286</v>
      </c>
      <c r="B314" s="36" t="s">
        <v>244</v>
      </c>
      <c r="C314" s="2" t="s">
        <v>30</v>
      </c>
      <c r="D314" s="36" t="s">
        <v>12</v>
      </c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>
        <v>5</v>
      </c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  <c r="DD314" s="36"/>
      <c r="DE314" s="36"/>
      <c r="DF314" s="36"/>
      <c r="DG314" s="36"/>
      <c r="DH314" s="36"/>
      <c r="DI314" s="36"/>
      <c r="DJ314" s="36"/>
      <c r="DK314" s="36"/>
      <c r="DL314" s="36"/>
      <c r="DM314" s="36"/>
      <c r="DN314" s="36"/>
      <c r="DO314" s="36"/>
      <c r="DP314" s="55">
        <v>0</v>
      </c>
      <c r="DQ314" s="37">
        <v>1</v>
      </c>
      <c r="DR314" s="37">
        <f>PRODUCT(Таблица1[[#This Row],[Столбец4]:[РЕГ НТЛ]])</f>
        <v>0</v>
      </c>
    </row>
    <row r="315" spans="1:122" x14ac:dyDescent="0.25">
      <c r="A315" s="38">
        <v>286</v>
      </c>
      <c r="B315" s="39" t="s">
        <v>244</v>
      </c>
      <c r="C315" s="2" t="s">
        <v>30</v>
      </c>
      <c r="D315" s="39" t="s">
        <v>12</v>
      </c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>
        <v>5</v>
      </c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  <c r="DH315" s="39"/>
      <c r="DI315" s="39"/>
      <c r="DJ315" s="39"/>
      <c r="DK315" s="39"/>
      <c r="DL315" s="39"/>
      <c r="DM315" s="39"/>
      <c r="DN315" s="39"/>
      <c r="DO315" s="39"/>
      <c r="DP315" s="55">
        <v>0</v>
      </c>
      <c r="DQ315" s="40">
        <v>1</v>
      </c>
      <c r="DR315" s="40">
        <f>PRODUCT(Таблица1[[#This Row],[Столбец4]:[РЕГ НТЛ]])</f>
        <v>0</v>
      </c>
    </row>
    <row r="316" spans="1:122" x14ac:dyDescent="0.25">
      <c r="A316" s="35">
        <v>108</v>
      </c>
      <c r="B316" s="36" t="s">
        <v>358</v>
      </c>
      <c r="C316" s="2" t="s">
        <v>30</v>
      </c>
      <c r="D316" s="36" t="s">
        <v>12</v>
      </c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>
        <v>3</v>
      </c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56">
        <v>4</v>
      </c>
      <c r="DQ316" s="37">
        <v>1</v>
      </c>
      <c r="DR316" s="37">
        <f>PRODUCT(Таблица1[[#This Row],[Столбец4]:[РЕГ НТЛ]])</f>
        <v>4</v>
      </c>
    </row>
    <row r="317" spans="1:122" x14ac:dyDescent="0.25">
      <c r="A317" s="35">
        <v>108</v>
      </c>
      <c r="B317" s="36" t="s">
        <v>358</v>
      </c>
      <c r="C317" s="2" t="s">
        <v>30</v>
      </c>
      <c r="D317" s="36" t="s">
        <v>12</v>
      </c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>
        <v>4</v>
      </c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6"/>
      <c r="DN317" s="36"/>
      <c r="DO317" s="36"/>
      <c r="DP317" s="56">
        <v>4</v>
      </c>
      <c r="DQ317" s="37">
        <v>1</v>
      </c>
      <c r="DR317" s="37">
        <f>PRODUCT(Таблица1[[#This Row],[Столбец4]:[РЕГ НТЛ]])</f>
        <v>4</v>
      </c>
    </row>
    <row r="318" spans="1:122" x14ac:dyDescent="0.25">
      <c r="A318" s="35">
        <v>108</v>
      </c>
      <c r="B318" s="36" t="s">
        <v>358</v>
      </c>
      <c r="C318" s="2" t="s">
        <v>30</v>
      </c>
      <c r="D318" s="36" t="s">
        <v>12</v>
      </c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>
        <v>6</v>
      </c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55">
        <v>0</v>
      </c>
      <c r="DQ318" s="37">
        <v>1</v>
      </c>
      <c r="DR318" s="37">
        <f>PRODUCT(Таблица1[[#This Row],[Столбец4]:[РЕГ НТЛ]])</f>
        <v>0</v>
      </c>
    </row>
    <row r="319" spans="1:122" x14ac:dyDescent="0.25">
      <c r="A319" s="35">
        <v>283</v>
      </c>
      <c r="B319" s="36" t="s">
        <v>297</v>
      </c>
      <c r="C319" s="36" t="s">
        <v>203</v>
      </c>
      <c r="D319" s="36" t="s">
        <v>204</v>
      </c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>
        <v>8.4</v>
      </c>
      <c r="CO319" s="36">
        <v>8.1999999999999993</v>
      </c>
      <c r="CP319" s="36">
        <v>8.8000000000000007</v>
      </c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55">
        <v>0</v>
      </c>
      <c r="DQ319" s="37">
        <v>0</v>
      </c>
      <c r="DR319" s="37">
        <f>PRODUCT(Таблица1[[#This Row],[Столбец4]:[РЕГ НТЛ]])</f>
        <v>0</v>
      </c>
    </row>
    <row r="320" spans="1:122" x14ac:dyDescent="0.25">
      <c r="A320" s="35">
        <v>280</v>
      </c>
      <c r="B320" s="36" t="s">
        <v>226</v>
      </c>
      <c r="C320" s="36" t="s">
        <v>92</v>
      </c>
      <c r="D320" s="36" t="s">
        <v>170</v>
      </c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>
        <v>8.6</v>
      </c>
      <c r="AW320" s="36">
        <v>8.6</v>
      </c>
      <c r="AX320" s="36">
        <v>8.8000000000000007</v>
      </c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6"/>
      <c r="CT320" s="36"/>
      <c r="CU320" s="36"/>
      <c r="CV320" s="36"/>
      <c r="CW320" s="36"/>
      <c r="CX320" s="36"/>
      <c r="CY320" s="36"/>
      <c r="CZ320" s="36"/>
      <c r="DA320" s="36"/>
      <c r="DB320" s="36"/>
      <c r="DC320" s="36"/>
      <c r="DD320" s="36"/>
      <c r="DE320" s="36"/>
      <c r="DF320" s="36"/>
      <c r="DG320" s="36"/>
      <c r="DH320" s="36"/>
      <c r="DI320" s="36"/>
      <c r="DJ320" s="36"/>
      <c r="DK320" s="36"/>
      <c r="DL320" s="36"/>
      <c r="DM320" s="36"/>
      <c r="DN320" s="36"/>
      <c r="DO320" s="36"/>
      <c r="DP320" s="55">
        <v>0</v>
      </c>
      <c r="DQ320" s="37">
        <v>0</v>
      </c>
      <c r="DR320" s="37">
        <f>PRODUCT(Таблица1[[#This Row],[Столбец4]:[РЕГ НТЛ]])</f>
        <v>0</v>
      </c>
    </row>
    <row r="321" spans="1:122" x14ac:dyDescent="0.25">
      <c r="A321" s="35">
        <v>64</v>
      </c>
      <c r="B321" s="36" t="s">
        <v>222</v>
      </c>
      <c r="C321" s="36" t="s">
        <v>92</v>
      </c>
      <c r="D321" s="36" t="s">
        <v>46</v>
      </c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>
        <v>2</v>
      </c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36"/>
      <c r="DA321" s="36"/>
      <c r="DB321" s="36"/>
      <c r="DC321" s="36"/>
      <c r="DD321" s="36"/>
      <c r="DE321" s="36"/>
      <c r="DF321" s="36"/>
      <c r="DG321" s="36"/>
      <c r="DH321" s="36"/>
      <c r="DI321" s="36"/>
      <c r="DJ321" s="36"/>
      <c r="DK321" s="36"/>
      <c r="DL321" s="36"/>
      <c r="DM321" s="36"/>
      <c r="DN321" s="36"/>
      <c r="DO321" s="36"/>
      <c r="DP321" s="56">
        <v>12</v>
      </c>
      <c r="DQ321" s="37">
        <v>0</v>
      </c>
      <c r="DR321" s="37">
        <f>PRODUCT(Таблица1[[#This Row],[Столбец4]:[РЕГ НТЛ]])</f>
        <v>0</v>
      </c>
    </row>
    <row r="322" spans="1:122" x14ac:dyDescent="0.25">
      <c r="A322" s="38">
        <v>64</v>
      </c>
      <c r="B322" s="39" t="s">
        <v>222</v>
      </c>
      <c r="C322" s="36" t="s">
        <v>92</v>
      </c>
      <c r="D322" s="39" t="s">
        <v>46</v>
      </c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>
        <v>4</v>
      </c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  <c r="DH322" s="39"/>
      <c r="DI322" s="39"/>
      <c r="DJ322" s="39"/>
      <c r="DK322" s="39"/>
      <c r="DL322" s="39"/>
      <c r="DM322" s="39"/>
      <c r="DN322" s="39"/>
      <c r="DO322" s="39"/>
      <c r="DP322" s="55">
        <v>0</v>
      </c>
      <c r="DQ322" s="40">
        <v>0</v>
      </c>
      <c r="DR322" s="40">
        <f>PRODUCT(Таблица1[[#This Row],[Столбец4]:[РЕГ НТЛ]])</f>
        <v>0</v>
      </c>
    </row>
    <row r="323" spans="1:122" x14ac:dyDescent="0.25">
      <c r="A323" s="35">
        <v>64</v>
      </c>
      <c r="B323" s="36" t="s">
        <v>222</v>
      </c>
      <c r="C323" s="36" t="s">
        <v>92</v>
      </c>
      <c r="D323" s="36" t="s">
        <v>46</v>
      </c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>
        <v>1</v>
      </c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36"/>
      <c r="DA323" s="36"/>
      <c r="DB323" s="36"/>
      <c r="DC323" s="36"/>
      <c r="DD323" s="36"/>
      <c r="DE323" s="36"/>
      <c r="DF323" s="36"/>
      <c r="DG323" s="36"/>
      <c r="DH323" s="36"/>
      <c r="DI323" s="36"/>
      <c r="DJ323" s="36"/>
      <c r="DK323" s="36"/>
      <c r="DL323" s="36"/>
      <c r="DM323" s="36"/>
      <c r="DN323" s="36"/>
      <c r="DO323" s="36"/>
      <c r="DP323" s="55">
        <v>0</v>
      </c>
      <c r="DQ323" s="37">
        <v>0</v>
      </c>
      <c r="DR323" s="37">
        <f>PRODUCT(Таблица1[[#This Row],[Столбец4]:[РЕГ НТЛ]])</f>
        <v>0</v>
      </c>
    </row>
    <row r="324" spans="1:122" x14ac:dyDescent="0.25">
      <c r="A324" s="38">
        <v>283</v>
      </c>
      <c r="B324" s="39" t="s">
        <v>297</v>
      </c>
      <c r="C324" s="36" t="s">
        <v>92</v>
      </c>
      <c r="D324" s="39" t="s">
        <v>205</v>
      </c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>
        <v>9</v>
      </c>
      <c r="DA324" s="39"/>
      <c r="DB324" s="39"/>
      <c r="DC324" s="39"/>
      <c r="DD324" s="39"/>
      <c r="DE324" s="39"/>
      <c r="DF324" s="39"/>
      <c r="DG324" s="39"/>
      <c r="DH324" s="39"/>
      <c r="DI324" s="39"/>
      <c r="DJ324" s="39"/>
      <c r="DK324" s="39"/>
      <c r="DL324" s="39"/>
      <c r="DM324" s="39"/>
      <c r="DN324" s="39"/>
      <c r="DO324" s="39"/>
      <c r="DP324" s="55">
        <v>0</v>
      </c>
      <c r="DQ324" s="40">
        <v>0</v>
      </c>
      <c r="DR324" s="40">
        <f>PRODUCT(Таблица1[[#This Row],[Столбец4]:[РЕГ НТЛ]])</f>
        <v>0</v>
      </c>
    </row>
    <row r="325" spans="1:122" x14ac:dyDescent="0.25">
      <c r="A325" s="35">
        <v>280</v>
      </c>
      <c r="B325" s="36" t="s">
        <v>226</v>
      </c>
      <c r="C325" s="36" t="s">
        <v>92</v>
      </c>
      <c r="D325" s="36" t="s">
        <v>46</v>
      </c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>
        <v>4</v>
      </c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  <c r="DD325" s="36"/>
      <c r="DE325" s="36"/>
      <c r="DF325" s="36"/>
      <c r="DG325" s="36"/>
      <c r="DH325" s="36"/>
      <c r="DI325" s="36"/>
      <c r="DJ325" s="36"/>
      <c r="DK325" s="36"/>
      <c r="DL325" s="36"/>
      <c r="DM325" s="36"/>
      <c r="DN325" s="36"/>
      <c r="DO325" s="36"/>
      <c r="DP325" s="56">
        <v>4</v>
      </c>
      <c r="DQ325" s="37">
        <v>0</v>
      </c>
      <c r="DR325" s="37">
        <f>PRODUCT(Таблица1[[#This Row],[Столбец4]:[РЕГ НТЛ]])</f>
        <v>0</v>
      </c>
    </row>
    <row r="326" spans="1:122" x14ac:dyDescent="0.25">
      <c r="A326" s="35">
        <v>280</v>
      </c>
      <c r="B326" s="36" t="s">
        <v>226</v>
      </c>
      <c r="C326" s="36" t="s">
        <v>92</v>
      </c>
      <c r="D326" s="36" t="s">
        <v>46</v>
      </c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>
        <v>5</v>
      </c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  <c r="CZ326" s="36"/>
      <c r="DA326" s="36"/>
      <c r="DB326" s="36"/>
      <c r="DC326" s="36"/>
      <c r="DD326" s="36"/>
      <c r="DE326" s="36"/>
      <c r="DF326" s="36"/>
      <c r="DG326" s="36"/>
      <c r="DH326" s="36"/>
      <c r="DI326" s="36"/>
      <c r="DJ326" s="36"/>
      <c r="DK326" s="36"/>
      <c r="DL326" s="36"/>
      <c r="DM326" s="36"/>
      <c r="DN326" s="36"/>
      <c r="DO326" s="36"/>
      <c r="DP326" s="56">
        <v>4</v>
      </c>
      <c r="DQ326" s="37">
        <v>0</v>
      </c>
      <c r="DR326" s="37">
        <f>PRODUCT(Таблица1[[#This Row],[Столбец4]:[РЕГ НТЛ]])</f>
        <v>0</v>
      </c>
    </row>
    <row r="327" spans="1:122" x14ac:dyDescent="0.25">
      <c r="A327" s="38">
        <v>280</v>
      </c>
      <c r="B327" s="39" t="s">
        <v>226</v>
      </c>
      <c r="C327" s="36" t="s">
        <v>92</v>
      </c>
      <c r="D327" s="39" t="s">
        <v>46</v>
      </c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>
        <v>7</v>
      </c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  <c r="DG327" s="39"/>
      <c r="DH327" s="39"/>
      <c r="DI327" s="39"/>
      <c r="DJ327" s="39"/>
      <c r="DK327" s="39"/>
      <c r="DL327" s="39"/>
      <c r="DM327" s="39"/>
      <c r="DN327" s="39"/>
      <c r="DO327" s="39"/>
      <c r="DP327" s="55">
        <v>0</v>
      </c>
      <c r="DQ327" s="40">
        <v>0</v>
      </c>
      <c r="DR327" s="40">
        <f>PRODUCT(Таблица1[[#This Row],[Столбец4]:[РЕГ НТЛ]])</f>
        <v>0</v>
      </c>
    </row>
    <row r="328" spans="1:122" x14ac:dyDescent="0.25">
      <c r="A328" s="10">
        <v>30</v>
      </c>
      <c r="B328" s="2" t="s">
        <v>272</v>
      </c>
      <c r="C328" s="2" t="s">
        <v>131</v>
      </c>
      <c r="D328" s="2" t="s">
        <v>132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>
        <v>9</v>
      </c>
      <c r="P328" s="2">
        <v>8.6</v>
      </c>
      <c r="Q328" s="2">
        <v>8.8000000000000007</v>
      </c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55">
        <v>0</v>
      </c>
      <c r="DQ328" s="23">
        <v>0</v>
      </c>
      <c r="DR328" s="23">
        <f>PRODUCT(Таблица1[[#This Row],[Столбец4]:[РЕГ НТЛ]])</f>
        <v>0</v>
      </c>
    </row>
    <row r="329" spans="1:122" x14ac:dyDescent="0.25">
      <c r="A329" s="35">
        <v>30</v>
      </c>
      <c r="B329" s="36" t="s">
        <v>272</v>
      </c>
      <c r="C329" s="2" t="s">
        <v>131</v>
      </c>
      <c r="D329" s="36" t="s">
        <v>115</v>
      </c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 t="s">
        <v>142</v>
      </c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6"/>
      <c r="CT329" s="36"/>
      <c r="CU329" s="36"/>
      <c r="CV329" s="36"/>
      <c r="CW329" s="36"/>
      <c r="CX329" s="36"/>
      <c r="CY329" s="36"/>
      <c r="CZ329" s="36"/>
      <c r="DA329" s="36"/>
      <c r="DB329" s="36"/>
      <c r="DC329" s="36"/>
      <c r="DD329" s="36"/>
      <c r="DE329" s="36"/>
      <c r="DF329" s="36"/>
      <c r="DG329" s="36"/>
      <c r="DH329" s="36"/>
      <c r="DI329" s="36"/>
      <c r="DJ329" s="36"/>
      <c r="DK329" s="36"/>
      <c r="DL329" s="36"/>
      <c r="DM329" s="36"/>
      <c r="DN329" s="36"/>
      <c r="DO329" s="36"/>
      <c r="DP329" s="55">
        <v>0</v>
      </c>
      <c r="DQ329" s="37">
        <v>0</v>
      </c>
      <c r="DR329" s="37">
        <f>PRODUCT(Таблица1[[#This Row],[Столбец4]:[РЕГ НТЛ]])</f>
        <v>0</v>
      </c>
    </row>
    <row r="330" spans="1:122" x14ac:dyDescent="0.25">
      <c r="A330" s="10">
        <v>30</v>
      </c>
      <c r="B330" s="2" t="s">
        <v>272</v>
      </c>
      <c r="C330" s="2" t="s">
        <v>131</v>
      </c>
      <c r="D330" s="2" t="s">
        <v>115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>
        <v>5</v>
      </c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1"/>
      <c r="AR330" s="1"/>
      <c r="AS330" s="1"/>
      <c r="AT330" s="1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57">
        <v>2</v>
      </c>
      <c r="DQ330" s="23">
        <v>0</v>
      </c>
      <c r="DR330" s="23">
        <f>PRODUCT(Таблица1[[#This Row],[Столбец4]:[РЕГ НТЛ]])</f>
        <v>0</v>
      </c>
    </row>
    <row r="331" spans="1:122" x14ac:dyDescent="0.25">
      <c r="A331" s="10">
        <v>30</v>
      </c>
      <c r="B331" s="2" t="s">
        <v>272</v>
      </c>
      <c r="C331" s="2" t="s">
        <v>131</v>
      </c>
      <c r="D331" s="2" t="s">
        <v>115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>
        <v>5</v>
      </c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57">
        <v>2</v>
      </c>
      <c r="DQ331" s="23">
        <v>0</v>
      </c>
      <c r="DR331" s="23">
        <f>PRODUCT(Таблица1[[#This Row],[Столбец4]:[РЕГ НТЛ]])</f>
        <v>0</v>
      </c>
    </row>
    <row r="332" spans="1:122" x14ac:dyDescent="0.25">
      <c r="A332" s="10">
        <v>30</v>
      </c>
      <c r="B332" s="2" t="s">
        <v>272</v>
      </c>
      <c r="C332" s="2" t="s">
        <v>131</v>
      </c>
      <c r="D332" s="2" t="s">
        <v>115</v>
      </c>
      <c r="E332" s="2"/>
      <c r="F332" s="2"/>
      <c r="G332" s="2">
        <v>8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11"/>
      <c r="S332" s="12"/>
      <c r="T332" s="12"/>
      <c r="U332" s="1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55">
        <v>0</v>
      </c>
      <c r="DQ332" s="23">
        <v>0</v>
      </c>
      <c r="DR332" s="23">
        <f>PRODUCT(Таблица1[[#This Row],[Столбец4]:[РЕГ НТЛ]])</f>
        <v>0</v>
      </c>
    </row>
    <row r="333" spans="1:122" x14ac:dyDescent="0.25">
      <c r="A333" s="10">
        <v>16</v>
      </c>
      <c r="B333" s="2" t="s">
        <v>348</v>
      </c>
      <c r="C333" s="2" t="s">
        <v>25</v>
      </c>
      <c r="D333" s="2" t="s">
        <v>26</v>
      </c>
      <c r="E333" s="2"/>
      <c r="F333" s="2"/>
      <c r="G333" s="2"/>
      <c r="H333" s="2">
        <v>9.6</v>
      </c>
      <c r="I333" s="2">
        <v>9.6</v>
      </c>
      <c r="J333" s="2">
        <v>9.6</v>
      </c>
      <c r="K333" s="2">
        <v>10</v>
      </c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1"/>
      <c r="X333" s="1"/>
      <c r="Y333" s="1"/>
      <c r="Z333" s="1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13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55">
        <v>0</v>
      </c>
      <c r="DQ333" s="23">
        <v>1</v>
      </c>
      <c r="DR333" s="23">
        <f>PRODUCT(Таблица1[[#This Row],[Столбец4]:[РЕГ НТЛ]])</f>
        <v>0</v>
      </c>
    </row>
    <row r="334" spans="1:122" x14ac:dyDescent="0.25">
      <c r="A334" s="10">
        <v>17</v>
      </c>
      <c r="B334" s="2" t="s">
        <v>349</v>
      </c>
      <c r="C334" s="2" t="s">
        <v>25</v>
      </c>
      <c r="D334" s="2" t="s">
        <v>26</v>
      </c>
      <c r="E334" s="8"/>
      <c r="F334" s="2"/>
      <c r="G334" s="2"/>
      <c r="H334" s="2">
        <v>8.8000000000000007</v>
      </c>
      <c r="I334" s="2">
        <v>8.6</v>
      </c>
      <c r="J334" s="2">
        <v>9.1999999999999993</v>
      </c>
      <c r="K334" s="2">
        <v>8.8000000000000007</v>
      </c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55">
        <v>0</v>
      </c>
      <c r="DQ334" s="23">
        <v>1</v>
      </c>
      <c r="DR334" s="23">
        <f>PRODUCT(Таблица1[[#This Row],[Столбец4]:[РЕГ НТЛ]])</f>
        <v>0</v>
      </c>
    </row>
    <row r="335" spans="1:122" x14ac:dyDescent="0.25">
      <c r="A335" s="38">
        <v>78</v>
      </c>
      <c r="B335" s="36" t="s">
        <v>227</v>
      </c>
      <c r="C335" s="2" t="s">
        <v>25</v>
      </c>
      <c r="D335" s="39" t="s">
        <v>174</v>
      </c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>
        <v>1</v>
      </c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58">
        <v>18</v>
      </c>
      <c r="DQ335" s="40">
        <v>1</v>
      </c>
      <c r="DR335" s="40">
        <f>PRODUCT(Таблица1[[#This Row],[Столбец4]:[РЕГ НТЛ]])</f>
        <v>18</v>
      </c>
    </row>
    <row r="336" spans="1:122" x14ac:dyDescent="0.25">
      <c r="A336" s="35">
        <v>25</v>
      </c>
      <c r="B336" s="36" t="s">
        <v>323</v>
      </c>
      <c r="C336" s="2" t="s">
        <v>25</v>
      </c>
      <c r="D336" s="36" t="s">
        <v>13</v>
      </c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>
        <v>5</v>
      </c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  <c r="CD336" s="36"/>
      <c r="CE336" s="36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  <c r="CQ336" s="36"/>
      <c r="CR336" s="36"/>
      <c r="CS336" s="36"/>
      <c r="CT336" s="36"/>
      <c r="CU336" s="36"/>
      <c r="CV336" s="36"/>
      <c r="CW336" s="36"/>
      <c r="CX336" s="36"/>
      <c r="CY336" s="36"/>
      <c r="CZ336" s="36"/>
      <c r="DA336" s="36"/>
      <c r="DB336" s="36"/>
      <c r="DC336" s="36"/>
      <c r="DD336" s="36"/>
      <c r="DE336" s="36"/>
      <c r="DF336" s="36"/>
      <c r="DG336" s="36"/>
      <c r="DH336" s="36"/>
      <c r="DI336" s="36"/>
      <c r="DJ336" s="36"/>
      <c r="DK336" s="36"/>
      <c r="DL336" s="36"/>
      <c r="DM336" s="36"/>
      <c r="DN336" s="36"/>
      <c r="DO336" s="36"/>
      <c r="DP336" s="56">
        <v>2</v>
      </c>
      <c r="DQ336" s="37">
        <v>0</v>
      </c>
      <c r="DR336" s="37">
        <f>PRODUCT(Таблица1[[#This Row],[Столбец4]:[РЕГ НТЛ]])</f>
        <v>0</v>
      </c>
    </row>
    <row r="337" spans="1:122" x14ac:dyDescent="0.25">
      <c r="A337" s="10">
        <v>25</v>
      </c>
      <c r="B337" s="2" t="s">
        <v>323</v>
      </c>
      <c r="C337" s="2" t="s">
        <v>25</v>
      </c>
      <c r="D337" s="2" t="s">
        <v>13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>
        <v>4</v>
      </c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57">
        <v>2</v>
      </c>
      <c r="DQ337" s="23">
        <v>0</v>
      </c>
      <c r="DR337" s="23">
        <f>PRODUCT(Таблица1[[#This Row],[Столбец4]:[РЕГ НТЛ]])</f>
        <v>0</v>
      </c>
    </row>
    <row r="338" spans="1:122" x14ac:dyDescent="0.25">
      <c r="A338" s="10">
        <v>25</v>
      </c>
      <c r="B338" s="2" t="s">
        <v>323</v>
      </c>
      <c r="C338" s="2" t="s">
        <v>25</v>
      </c>
      <c r="D338" s="2" t="s">
        <v>13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>
        <v>5</v>
      </c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57">
        <v>2</v>
      </c>
      <c r="DQ338" s="23">
        <v>0</v>
      </c>
      <c r="DR338" s="23">
        <f>PRODUCT(Таблица1[[#This Row],[Столбец4]:[РЕГ НТЛ]])</f>
        <v>0</v>
      </c>
    </row>
    <row r="339" spans="1:122" x14ac:dyDescent="0.25">
      <c r="A339" s="10">
        <v>25</v>
      </c>
      <c r="B339" s="2" t="s">
        <v>323</v>
      </c>
      <c r="C339" s="2" t="s">
        <v>25</v>
      </c>
      <c r="D339" s="2" t="s">
        <v>13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>
        <v>11</v>
      </c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1"/>
      <c r="AM339" s="1"/>
      <c r="AN339" s="1"/>
      <c r="AO339" s="1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55">
        <v>0</v>
      </c>
      <c r="DQ339" s="23">
        <v>0</v>
      </c>
      <c r="DR339" s="23">
        <f>PRODUCT(Таблица1[[#This Row],[Столбец4]:[РЕГ НТЛ]])</f>
        <v>0</v>
      </c>
    </row>
    <row r="340" spans="1:122" x14ac:dyDescent="0.25">
      <c r="A340" s="10">
        <v>25</v>
      </c>
      <c r="B340" s="2" t="s">
        <v>323</v>
      </c>
      <c r="C340" s="2" t="s">
        <v>25</v>
      </c>
      <c r="D340" s="2" t="s">
        <v>13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>
        <v>5</v>
      </c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57">
        <v>4</v>
      </c>
      <c r="DQ340" s="23">
        <v>0</v>
      </c>
      <c r="DR340" s="23">
        <f>PRODUCT(Таблица1[[#This Row],[Столбец4]:[РЕГ НТЛ]])</f>
        <v>0</v>
      </c>
    </row>
    <row r="341" spans="1:122" x14ac:dyDescent="0.25">
      <c r="A341" s="10">
        <v>16</v>
      </c>
      <c r="B341" s="2" t="s">
        <v>348</v>
      </c>
      <c r="C341" s="2" t="s">
        <v>25</v>
      </c>
      <c r="D341" s="2" t="s">
        <v>110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>
        <v>2</v>
      </c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57">
        <v>8</v>
      </c>
      <c r="DQ341" s="23">
        <v>1</v>
      </c>
      <c r="DR341" s="23">
        <f>PRODUCT(Таблица1[[#This Row],[Столбец4]:[РЕГ НТЛ]])</f>
        <v>8</v>
      </c>
    </row>
    <row r="342" spans="1:122" x14ac:dyDescent="0.25">
      <c r="A342" s="44">
        <v>16</v>
      </c>
      <c r="B342" s="19" t="s">
        <v>348</v>
      </c>
      <c r="C342" s="2" t="s">
        <v>25</v>
      </c>
      <c r="D342" s="19" t="s">
        <v>110</v>
      </c>
      <c r="E342" s="19">
        <v>2</v>
      </c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46"/>
      <c r="X342" s="46"/>
      <c r="Y342" s="46"/>
      <c r="Z342" s="46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47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55">
        <v>0</v>
      </c>
      <c r="DQ342" s="24">
        <v>1</v>
      </c>
      <c r="DR342" s="24">
        <f>PRODUCT(Таблица1[[#This Row],[Столбец4]:[РЕГ НТЛ]])</f>
        <v>0</v>
      </c>
    </row>
    <row r="343" spans="1:122" x14ac:dyDescent="0.25">
      <c r="A343" s="10">
        <v>16</v>
      </c>
      <c r="B343" s="2" t="s">
        <v>348</v>
      </c>
      <c r="C343" s="2" t="s">
        <v>25</v>
      </c>
      <c r="D343" s="2" t="s">
        <v>110</v>
      </c>
      <c r="E343" s="2"/>
      <c r="F343" s="2">
        <v>3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14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55">
        <v>0</v>
      </c>
      <c r="DQ343" s="23">
        <v>1</v>
      </c>
      <c r="DR343" s="23">
        <f>PRODUCT(Таблица1[[#This Row],[Столбец4]:[РЕГ НТЛ]])</f>
        <v>0</v>
      </c>
    </row>
    <row r="344" spans="1:122" x14ac:dyDescent="0.25">
      <c r="A344" s="35">
        <v>17</v>
      </c>
      <c r="B344" s="36" t="s">
        <v>349</v>
      </c>
      <c r="C344" s="2" t="s">
        <v>25</v>
      </c>
      <c r="D344" s="36" t="s">
        <v>110</v>
      </c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>
        <v>9</v>
      </c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  <c r="CD344" s="36"/>
      <c r="CE344" s="36"/>
      <c r="CF344" s="36"/>
      <c r="CG344" s="36"/>
      <c r="CH344" s="36"/>
      <c r="CI344" s="36"/>
      <c r="CJ344" s="36"/>
      <c r="CK344" s="36"/>
      <c r="CL344" s="36"/>
      <c r="CM344" s="36"/>
      <c r="CN344" s="36"/>
      <c r="CO344" s="36"/>
      <c r="CP344" s="36"/>
      <c r="CQ344" s="36"/>
      <c r="CR344" s="36"/>
      <c r="CS344" s="36"/>
      <c r="CT344" s="36"/>
      <c r="CU344" s="36"/>
      <c r="CV344" s="36"/>
      <c r="CW344" s="36"/>
      <c r="CX344" s="36"/>
      <c r="CY344" s="36"/>
      <c r="CZ344" s="36"/>
      <c r="DA344" s="36"/>
      <c r="DB344" s="36"/>
      <c r="DC344" s="36"/>
      <c r="DD344" s="36"/>
      <c r="DE344" s="36"/>
      <c r="DF344" s="36"/>
      <c r="DG344" s="36"/>
      <c r="DH344" s="36"/>
      <c r="DI344" s="36"/>
      <c r="DJ344" s="36"/>
      <c r="DK344" s="36"/>
      <c r="DL344" s="36"/>
      <c r="DM344" s="36"/>
      <c r="DN344" s="36"/>
      <c r="DO344" s="36"/>
      <c r="DP344" s="55">
        <v>0</v>
      </c>
      <c r="DQ344" s="37">
        <v>1</v>
      </c>
      <c r="DR344" s="37">
        <f>PRODUCT(Таблица1[[#This Row],[Столбец4]:[РЕГ НТЛ]])</f>
        <v>0</v>
      </c>
    </row>
    <row r="345" spans="1:122" x14ac:dyDescent="0.25">
      <c r="A345" s="10">
        <v>17</v>
      </c>
      <c r="B345" s="2" t="s">
        <v>349</v>
      </c>
      <c r="C345" s="2" t="s">
        <v>25</v>
      </c>
      <c r="D345" s="2" t="s">
        <v>110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>
        <v>3</v>
      </c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1"/>
      <c r="AR345" s="1"/>
      <c r="AS345" s="1"/>
      <c r="AT345" s="1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15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57">
        <v>4</v>
      </c>
      <c r="DQ345" s="23">
        <v>1</v>
      </c>
      <c r="DR345" s="23">
        <f>PRODUCT(Таблица1[[#This Row],[Столбец4]:[РЕГ НТЛ]])</f>
        <v>4</v>
      </c>
    </row>
    <row r="346" spans="1:122" x14ac:dyDescent="0.25">
      <c r="A346" s="10">
        <v>17</v>
      </c>
      <c r="B346" s="2" t="s">
        <v>349</v>
      </c>
      <c r="C346" s="2" t="s">
        <v>25</v>
      </c>
      <c r="D346" s="2" t="s">
        <v>110</v>
      </c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>
        <v>2</v>
      </c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14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57">
        <v>4</v>
      </c>
      <c r="DQ346" s="23">
        <v>1</v>
      </c>
      <c r="DR346" s="23">
        <f>PRODUCT(Таблица1[[#This Row],[Столбец4]:[РЕГ НТЛ]])</f>
        <v>4</v>
      </c>
    </row>
    <row r="347" spans="1:122" x14ac:dyDescent="0.25">
      <c r="A347" s="10">
        <v>17</v>
      </c>
      <c r="B347" s="2" t="s">
        <v>349</v>
      </c>
      <c r="C347" s="2" t="s">
        <v>25</v>
      </c>
      <c r="D347" s="2" t="s">
        <v>110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>
        <v>6</v>
      </c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1"/>
      <c r="AH347" s="1"/>
      <c r="AI347" s="1"/>
      <c r="AJ347" s="1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14"/>
      <c r="CM347" s="2"/>
      <c r="CN347" s="2"/>
      <c r="CO347" s="2"/>
      <c r="CP347" s="2"/>
      <c r="CQ347" s="14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57">
        <v>4</v>
      </c>
      <c r="DQ347" s="23">
        <v>1</v>
      </c>
      <c r="DR347" s="23">
        <f>PRODUCT(Таблица1[[#This Row],[Столбец4]:[РЕГ НТЛ]])</f>
        <v>4</v>
      </c>
    </row>
    <row r="348" spans="1:122" x14ac:dyDescent="0.25">
      <c r="A348" s="38">
        <v>63</v>
      </c>
      <c r="B348" s="39" t="s">
        <v>252</v>
      </c>
      <c r="C348" s="39" t="s">
        <v>23</v>
      </c>
      <c r="D348" s="39" t="s">
        <v>27</v>
      </c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>
        <v>9.1999999999999993</v>
      </c>
      <c r="AS348" s="39">
        <v>8.8000000000000007</v>
      </c>
      <c r="AT348" s="39">
        <v>9.6</v>
      </c>
      <c r="AU348" s="39">
        <v>9.4</v>
      </c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/>
      <c r="DF348" s="39"/>
      <c r="DG348" s="39"/>
      <c r="DH348" s="39"/>
      <c r="DI348" s="39"/>
      <c r="DJ348" s="39"/>
      <c r="DK348" s="39"/>
      <c r="DL348" s="39"/>
      <c r="DM348" s="39"/>
      <c r="DN348" s="39"/>
      <c r="DO348" s="39"/>
      <c r="DP348" s="55">
        <v>0</v>
      </c>
      <c r="DQ348" s="40">
        <v>1</v>
      </c>
      <c r="DR348" s="40">
        <f>PRODUCT(Таблица1[[#This Row],[Столбец4]:[РЕГ НТЛ]])</f>
        <v>0</v>
      </c>
    </row>
    <row r="349" spans="1:122" x14ac:dyDescent="0.25">
      <c r="A349" s="10">
        <v>275</v>
      </c>
      <c r="B349" s="2" t="s">
        <v>266</v>
      </c>
      <c r="C349" s="2" t="s">
        <v>23</v>
      </c>
      <c r="D349" s="2" t="s">
        <v>27</v>
      </c>
      <c r="E349" s="2"/>
      <c r="F349" s="2"/>
      <c r="G349" s="2"/>
      <c r="H349" s="2">
        <v>8.4</v>
      </c>
      <c r="I349" s="2">
        <v>8.4</v>
      </c>
      <c r="J349" s="2">
        <v>8.8000000000000007</v>
      </c>
      <c r="K349" s="2">
        <v>8.1999999999999993</v>
      </c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55">
        <v>0</v>
      </c>
      <c r="DQ349" s="23">
        <v>1</v>
      </c>
      <c r="DR349" s="23">
        <f>PRODUCT(Таблица1[[#This Row],[Столбец4]:[РЕГ НТЛ]])</f>
        <v>0</v>
      </c>
    </row>
    <row r="350" spans="1:122" x14ac:dyDescent="0.25">
      <c r="A350" s="35">
        <v>84</v>
      </c>
      <c r="B350" s="36" t="s">
        <v>271</v>
      </c>
      <c r="C350" s="36" t="s">
        <v>23</v>
      </c>
      <c r="D350" s="36" t="s">
        <v>155</v>
      </c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>
        <v>8.6</v>
      </c>
      <c r="AM350" s="36">
        <v>9</v>
      </c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  <c r="CQ350" s="36"/>
      <c r="CR350" s="36"/>
      <c r="CS350" s="36"/>
      <c r="CT350" s="36"/>
      <c r="CU350" s="36"/>
      <c r="CV350" s="36"/>
      <c r="CW350" s="36"/>
      <c r="CX350" s="36"/>
      <c r="CY350" s="36"/>
      <c r="CZ350" s="36"/>
      <c r="DA350" s="36"/>
      <c r="DB350" s="36"/>
      <c r="DC350" s="36"/>
      <c r="DD350" s="36"/>
      <c r="DE350" s="36"/>
      <c r="DF350" s="36"/>
      <c r="DG350" s="36"/>
      <c r="DH350" s="36"/>
      <c r="DI350" s="36"/>
      <c r="DJ350" s="36"/>
      <c r="DK350" s="36"/>
      <c r="DL350" s="36"/>
      <c r="DM350" s="36"/>
      <c r="DN350" s="36"/>
      <c r="DO350" s="36"/>
      <c r="DP350" s="55">
        <v>0</v>
      </c>
      <c r="DQ350" s="37">
        <v>1</v>
      </c>
      <c r="DR350" s="37">
        <f>PRODUCT(Таблица1[[#This Row],[Столбец4]:[РЕГ НТЛ]])</f>
        <v>0</v>
      </c>
    </row>
    <row r="351" spans="1:122" x14ac:dyDescent="0.25">
      <c r="A351" s="44">
        <v>13</v>
      </c>
      <c r="B351" s="19" t="s">
        <v>281</v>
      </c>
      <c r="C351" s="19" t="s">
        <v>23</v>
      </c>
      <c r="D351" s="19" t="s">
        <v>116</v>
      </c>
      <c r="E351" s="19"/>
      <c r="F351" s="19"/>
      <c r="G351" s="19"/>
      <c r="H351" s="19">
        <v>8.8000000000000007</v>
      </c>
      <c r="I351" s="19">
        <v>8.4</v>
      </c>
      <c r="J351" s="19">
        <v>9.6</v>
      </c>
      <c r="K351" s="19">
        <v>8.4</v>
      </c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55">
        <v>0</v>
      </c>
      <c r="DQ351" s="24">
        <v>0</v>
      </c>
      <c r="DR351" s="24">
        <f>PRODUCT(Таблица1[[#This Row],[Столбец4]:[РЕГ НТЛ]])</f>
        <v>0</v>
      </c>
    </row>
    <row r="352" spans="1:122" x14ac:dyDescent="0.25">
      <c r="A352" s="10">
        <v>27</v>
      </c>
      <c r="B352" s="2" t="s">
        <v>284</v>
      </c>
      <c r="C352" s="2" t="s">
        <v>23</v>
      </c>
      <c r="D352" s="2" t="s">
        <v>130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>
        <v>9</v>
      </c>
      <c r="P352" s="2">
        <v>9.4</v>
      </c>
      <c r="Q352" s="2">
        <v>9.6</v>
      </c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55">
        <v>0</v>
      </c>
      <c r="DQ352" s="23">
        <v>1</v>
      </c>
      <c r="DR352" s="23">
        <f>PRODUCT(Таблица1[[#This Row],[Столбец4]:[РЕГ НТЛ]])</f>
        <v>0</v>
      </c>
    </row>
    <row r="353" spans="1:122" x14ac:dyDescent="0.25">
      <c r="A353" s="35">
        <v>72</v>
      </c>
      <c r="B353" s="36" t="s">
        <v>221</v>
      </c>
      <c r="C353" s="36" t="s">
        <v>23</v>
      </c>
      <c r="D353" s="36" t="s">
        <v>24</v>
      </c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>
        <v>8.6</v>
      </c>
      <c r="AO353" s="36">
        <v>8.4</v>
      </c>
      <c r="AP353" s="36">
        <v>9</v>
      </c>
      <c r="AQ353" s="36">
        <v>8.4</v>
      </c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  <c r="CJ353" s="36"/>
      <c r="CK353" s="36"/>
      <c r="CL353" s="36"/>
      <c r="CM353" s="36"/>
      <c r="CN353" s="36"/>
      <c r="CO353" s="36"/>
      <c r="CP353" s="36"/>
      <c r="CQ353" s="36"/>
      <c r="CR353" s="36"/>
      <c r="CS353" s="36"/>
      <c r="CT353" s="36"/>
      <c r="CU353" s="36"/>
      <c r="CV353" s="36"/>
      <c r="CW353" s="36"/>
      <c r="CX353" s="36"/>
      <c r="CY353" s="36"/>
      <c r="CZ353" s="36"/>
      <c r="DA353" s="36"/>
      <c r="DB353" s="36"/>
      <c r="DC353" s="36"/>
      <c r="DD353" s="36"/>
      <c r="DE353" s="36"/>
      <c r="DF353" s="36"/>
      <c r="DG353" s="36"/>
      <c r="DH353" s="36"/>
      <c r="DI353" s="36"/>
      <c r="DJ353" s="36"/>
      <c r="DK353" s="36"/>
      <c r="DL353" s="36"/>
      <c r="DM353" s="36"/>
      <c r="DN353" s="36"/>
      <c r="DO353" s="36"/>
      <c r="DP353" s="55">
        <v>0</v>
      </c>
      <c r="DQ353" s="37">
        <v>1</v>
      </c>
      <c r="DR353" s="37">
        <f>PRODUCT(Таблица1[[#This Row],[Столбец4]:[РЕГ НТЛ]])</f>
        <v>0</v>
      </c>
    </row>
    <row r="354" spans="1:122" x14ac:dyDescent="0.25">
      <c r="A354" s="10">
        <v>41</v>
      </c>
      <c r="B354" s="2" t="s">
        <v>299</v>
      </c>
      <c r="C354" s="2" t="s">
        <v>23</v>
      </c>
      <c r="D354" s="2" t="s">
        <v>130</v>
      </c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>
        <v>9.8000000000000007</v>
      </c>
      <c r="P354" s="2">
        <v>9.6</v>
      </c>
      <c r="Q354" s="2">
        <v>9.1999999999999993</v>
      </c>
      <c r="R354" s="2"/>
      <c r="S354" s="2"/>
      <c r="T354" s="2"/>
      <c r="U354" s="2"/>
      <c r="V354" s="2"/>
      <c r="W354" s="1"/>
      <c r="X354" s="1"/>
      <c r="Y354" s="1"/>
      <c r="Z354" s="1"/>
      <c r="AA354" s="2"/>
      <c r="AB354" s="11"/>
      <c r="AC354" s="12"/>
      <c r="AD354" s="12"/>
      <c r="AE354" s="1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55">
        <v>0</v>
      </c>
      <c r="DQ354" s="23">
        <v>1</v>
      </c>
      <c r="DR354" s="23">
        <f>PRODUCT(Таблица1[[#This Row],[Столбец4]:[РЕГ НТЛ]])</f>
        <v>0</v>
      </c>
    </row>
    <row r="355" spans="1:122" x14ac:dyDescent="0.25">
      <c r="A355" s="38">
        <v>75</v>
      </c>
      <c r="B355" s="39" t="s">
        <v>300</v>
      </c>
      <c r="C355" s="39" t="s">
        <v>23</v>
      </c>
      <c r="D355" s="39" t="s">
        <v>34</v>
      </c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>
        <v>8.4</v>
      </c>
      <c r="AS355" s="39">
        <v>8.4</v>
      </c>
      <c r="AT355" s="39">
        <v>8.4</v>
      </c>
      <c r="AU355" s="39">
        <v>9</v>
      </c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  <c r="DG355" s="39"/>
      <c r="DH355" s="39"/>
      <c r="DI355" s="39"/>
      <c r="DJ355" s="39"/>
      <c r="DK355" s="39"/>
      <c r="DL355" s="39"/>
      <c r="DM355" s="39"/>
      <c r="DN355" s="39"/>
      <c r="DO355" s="39"/>
      <c r="DP355" s="55">
        <v>0</v>
      </c>
      <c r="DQ355" s="40">
        <v>1</v>
      </c>
      <c r="DR355" s="40">
        <f>PRODUCT(Таблица1[[#This Row],[Столбец4]:[РЕГ НТЛ]])</f>
        <v>0</v>
      </c>
    </row>
    <row r="356" spans="1:122" x14ac:dyDescent="0.25">
      <c r="A356" s="35">
        <v>82</v>
      </c>
      <c r="B356" s="36" t="s">
        <v>308</v>
      </c>
      <c r="C356" s="36" t="s">
        <v>23</v>
      </c>
      <c r="D356" s="36" t="s">
        <v>155</v>
      </c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>
        <v>9</v>
      </c>
      <c r="AS356" s="36">
        <v>8.6</v>
      </c>
      <c r="AT356" s="36">
        <v>9</v>
      </c>
      <c r="AU356" s="36">
        <v>9.1999999999999993</v>
      </c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  <c r="CL356" s="36"/>
      <c r="CM356" s="36"/>
      <c r="CN356" s="36"/>
      <c r="CO356" s="36"/>
      <c r="CP356" s="36"/>
      <c r="CQ356" s="36"/>
      <c r="CR356" s="36"/>
      <c r="CS356" s="36"/>
      <c r="CT356" s="36"/>
      <c r="CU356" s="36"/>
      <c r="CV356" s="36"/>
      <c r="CW356" s="36"/>
      <c r="CX356" s="36"/>
      <c r="CY356" s="36"/>
      <c r="CZ356" s="36"/>
      <c r="DA356" s="36"/>
      <c r="DB356" s="36"/>
      <c r="DC356" s="36"/>
      <c r="DD356" s="36"/>
      <c r="DE356" s="36"/>
      <c r="DF356" s="36"/>
      <c r="DG356" s="36"/>
      <c r="DH356" s="36"/>
      <c r="DI356" s="36"/>
      <c r="DJ356" s="36"/>
      <c r="DK356" s="36"/>
      <c r="DL356" s="36"/>
      <c r="DM356" s="36"/>
      <c r="DN356" s="36"/>
      <c r="DO356" s="36"/>
      <c r="DP356" s="55">
        <v>0</v>
      </c>
      <c r="DQ356" s="37">
        <v>1</v>
      </c>
      <c r="DR356" s="37">
        <f>PRODUCT(Таблица1[[#This Row],[Столбец4]:[РЕГ НТЛ]])</f>
        <v>0</v>
      </c>
    </row>
    <row r="357" spans="1:122" x14ac:dyDescent="0.25">
      <c r="A357" s="35">
        <v>281</v>
      </c>
      <c r="B357" s="36" t="s">
        <v>331</v>
      </c>
      <c r="C357" s="36" t="s">
        <v>23</v>
      </c>
      <c r="D357" s="36" t="s">
        <v>33</v>
      </c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>
        <v>8.1999999999999993</v>
      </c>
      <c r="AS357" s="36">
        <v>8.1999999999999993</v>
      </c>
      <c r="AT357" s="36">
        <v>8</v>
      </c>
      <c r="AU357" s="36">
        <v>8</v>
      </c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I357" s="36"/>
      <c r="CJ357" s="36"/>
      <c r="CK357" s="36"/>
      <c r="CL357" s="36"/>
      <c r="CM357" s="36"/>
      <c r="CN357" s="36"/>
      <c r="CO357" s="36"/>
      <c r="CP357" s="36"/>
      <c r="CQ357" s="36"/>
      <c r="CR357" s="36"/>
      <c r="CS357" s="36"/>
      <c r="CT357" s="36"/>
      <c r="CU357" s="36"/>
      <c r="CV357" s="36"/>
      <c r="CW357" s="36"/>
      <c r="CX357" s="36"/>
      <c r="CY357" s="36"/>
      <c r="CZ357" s="36"/>
      <c r="DA357" s="36"/>
      <c r="DB357" s="36"/>
      <c r="DC357" s="36"/>
      <c r="DD357" s="36"/>
      <c r="DE357" s="36"/>
      <c r="DF357" s="36"/>
      <c r="DG357" s="36"/>
      <c r="DH357" s="36"/>
      <c r="DI357" s="36"/>
      <c r="DJ357" s="36"/>
      <c r="DK357" s="36"/>
      <c r="DL357" s="36"/>
      <c r="DM357" s="36"/>
      <c r="DN357" s="36"/>
      <c r="DO357" s="36"/>
      <c r="DP357" s="55">
        <v>0</v>
      </c>
      <c r="DQ357" s="37">
        <v>1</v>
      </c>
      <c r="DR357" s="37">
        <f>PRODUCT(Таблица1[[#This Row],[Столбец4]:[РЕГ НТЛ]])</f>
        <v>0</v>
      </c>
    </row>
    <row r="358" spans="1:122" x14ac:dyDescent="0.25">
      <c r="A358" s="10">
        <v>28</v>
      </c>
      <c r="B358" s="2" t="s">
        <v>333</v>
      </c>
      <c r="C358" s="2" t="s">
        <v>23</v>
      </c>
      <c r="D358" s="2" t="s">
        <v>27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>
        <v>8.1999999999999993</v>
      </c>
      <c r="P358" s="2">
        <v>8.4</v>
      </c>
      <c r="Q358" s="2">
        <v>8.4</v>
      </c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55">
        <v>0</v>
      </c>
      <c r="DQ358" s="23">
        <v>1</v>
      </c>
      <c r="DR358" s="23">
        <f>PRODUCT(Таблица1[[#This Row],[Столбец4]:[РЕГ НТЛ]])</f>
        <v>0</v>
      </c>
    </row>
    <row r="359" spans="1:122" x14ac:dyDescent="0.25">
      <c r="A359" s="10">
        <v>34</v>
      </c>
      <c r="B359" s="2" t="s">
        <v>335</v>
      </c>
      <c r="C359" s="2" t="s">
        <v>23</v>
      </c>
      <c r="D359" s="2" t="s">
        <v>27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>
        <v>8.4</v>
      </c>
      <c r="P359" s="2">
        <v>8.1999999999999993</v>
      </c>
      <c r="Q359" s="2">
        <v>8.6</v>
      </c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55">
        <v>0</v>
      </c>
      <c r="DQ359" s="23">
        <v>1</v>
      </c>
      <c r="DR359" s="23">
        <f>PRODUCT(Таблица1[[#This Row],[Столбец4]:[РЕГ НТЛ]])</f>
        <v>0</v>
      </c>
    </row>
    <row r="360" spans="1:122" x14ac:dyDescent="0.25">
      <c r="A360" s="10">
        <v>34</v>
      </c>
      <c r="B360" s="2" t="s">
        <v>216</v>
      </c>
      <c r="C360" s="2" t="s">
        <v>23</v>
      </c>
      <c r="D360" s="2" t="s">
        <v>27</v>
      </c>
      <c r="E360" s="2"/>
      <c r="F360" s="2"/>
      <c r="G360" s="2"/>
      <c r="H360" s="2"/>
      <c r="I360" s="2"/>
      <c r="J360" s="2"/>
      <c r="K360" s="2"/>
      <c r="L360" s="2">
        <v>8.4</v>
      </c>
      <c r="M360" s="2">
        <v>8</v>
      </c>
      <c r="N360" s="2">
        <v>8.4</v>
      </c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55">
        <v>0</v>
      </c>
      <c r="DQ360" s="23">
        <v>1</v>
      </c>
      <c r="DR360" s="23">
        <f>PRODUCT(Таблица1[[#This Row],[Столбец4]:[РЕГ НТЛ]])</f>
        <v>0</v>
      </c>
    </row>
    <row r="361" spans="1:122" x14ac:dyDescent="0.25">
      <c r="A361" s="35">
        <v>55</v>
      </c>
      <c r="B361" s="36" t="s">
        <v>336</v>
      </c>
      <c r="C361" s="36" t="s">
        <v>23</v>
      </c>
      <c r="D361" s="36" t="s">
        <v>154</v>
      </c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>
        <v>9.1999999999999993</v>
      </c>
      <c r="AM361" s="36">
        <v>9.6</v>
      </c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36"/>
      <c r="DA361" s="36"/>
      <c r="DB361" s="36"/>
      <c r="DC361" s="36"/>
      <c r="DD361" s="36"/>
      <c r="DE361" s="36"/>
      <c r="DF361" s="36"/>
      <c r="DG361" s="36"/>
      <c r="DH361" s="36"/>
      <c r="DI361" s="36"/>
      <c r="DJ361" s="36"/>
      <c r="DK361" s="36"/>
      <c r="DL361" s="36"/>
      <c r="DM361" s="36"/>
      <c r="DN361" s="36"/>
      <c r="DO361" s="36"/>
      <c r="DP361" s="55">
        <v>0</v>
      </c>
      <c r="DQ361" s="37">
        <v>1</v>
      </c>
      <c r="DR361" s="37">
        <f>PRODUCT(Таблица1[[#This Row],[Столбец4]:[РЕГ НТЛ]])</f>
        <v>0</v>
      </c>
    </row>
    <row r="362" spans="1:122" x14ac:dyDescent="0.25">
      <c r="A362" s="35">
        <v>81</v>
      </c>
      <c r="B362" s="36" t="s">
        <v>345</v>
      </c>
      <c r="C362" s="36" t="s">
        <v>23</v>
      </c>
      <c r="D362" s="36" t="s">
        <v>39</v>
      </c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>
        <v>9</v>
      </c>
      <c r="AM362" s="36">
        <v>9.6</v>
      </c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  <c r="CQ362" s="36"/>
      <c r="CR362" s="36"/>
      <c r="CS362" s="36"/>
      <c r="CT362" s="36"/>
      <c r="CU362" s="36"/>
      <c r="CV362" s="36"/>
      <c r="CW362" s="36"/>
      <c r="CX362" s="36"/>
      <c r="CY362" s="36"/>
      <c r="CZ362" s="36"/>
      <c r="DA362" s="36"/>
      <c r="DB362" s="36"/>
      <c r="DC362" s="36"/>
      <c r="DD362" s="36"/>
      <c r="DE362" s="36"/>
      <c r="DF362" s="36"/>
      <c r="DG362" s="36"/>
      <c r="DH362" s="36"/>
      <c r="DI362" s="36"/>
      <c r="DJ362" s="36"/>
      <c r="DK362" s="36"/>
      <c r="DL362" s="36"/>
      <c r="DM362" s="36"/>
      <c r="DN362" s="36"/>
      <c r="DO362" s="36"/>
      <c r="DP362" s="55">
        <v>0</v>
      </c>
      <c r="DQ362" s="37">
        <v>1</v>
      </c>
      <c r="DR362" s="37">
        <f>PRODUCT(Таблица1[[#This Row],[Столбец4]:[РЕГ НТЛ]])</f>
        <v>0</v>
      </c>
    </row>
    <row r="363" spans="1:122" x14ac:dyDescent="0.25">
      <c r="A363" s="35">
        <v>63</v>
      </c>
      <c r="B363" s="36" t="s">
        <v>252</v>
      </c>
      <c r="C363" s="36" t="s">
        <v>23</v>
      </c>
      <c r="D363" s="36" t="s">
        <v>134</v>
      </c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>
        <v>5</v>
      </c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  <c r="CD363" s="36"/>
      <c r="CE363" s="36"/>
      <c r="CF363" s="36"/>
      <c r="CG363" s="36"/>
      <c r="CH363" s="36"/>
      <c r="CI363" s="36"/>
      <c r="CJ363" s="36"/>
      <c r="CK363" s="36"/>
      <c r="CL363" s="36"/>
      <c r="CM363" s="36"/>
      <c r="CN363" s="36"/>
      <c r="CO363" s="36"/>
      <c r="CP363" s="36"/>
      <c r="CQ363" s="36"/>
      <c r="CR363" s="36"/>
      <c r="CS363" s="36"/>
      <c r="CT363" s="36"/>
      <c r="CU363" s="36"/>
      <c r="CV363" s="36"/>
      <c r="CW363" s="36"/>
      <c r="CX363" s="36"/>
      <c r="CY363" s="36"/>
      <c r="CZ363" s="36"/>
      <c r="DA363" s="36"/>
      <c r="DB363" s="36"/>
      <c r="DC363" s="36"/>
      <c r="DD363" s="36"/>
      <c r="DE363" s="36"/>
      <c r="DF363" s="36"/>
      <c r="DG363" s="36"/>
      <c r="DH363" s="36"/>
      <c r="DI363" s="36"/>
      <c r="DJ363" s="36"/>
      <c r="DK363" s="36"/>
      <c r="DL363" s="36"/>
      <c r="DM363" s="36"/>
      <c r="DN363" s="36"/>
      <c r="DO363" s="36"/>
      <c r="DP363" s="56">
        <v>2</v>
      </c>
      <c r="DQ363" s="37">
        <v>1</v>
      </c>
      <c r="DR363" s="37">
        <f>PRODUCT(Таблица1[[#This Row],[Столбец4]:[РЕГ НТЛ]])</f>
        <v>2</v>
      </c>
    </row>
    <row r="364" spans="1:122" x14ac:dyDescent="0.25">
      <c r="A364" s="38">
        <v>63</v>
      </c>
      <c r="B364" s="39" t="s">
        <v>252</v>
      </c>
      <c r="C364" s="36" t="s">
        <v>23</v>
      </c>
      <c r="D364" s="39" t="s">
        <v>134</v>
      </c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>
        <v>7</v>
      </c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  <c r="CR364" s="39"/>
      <c r="CS364" s="39"/>
      <c r="CT364" s="39"/>
      <c r="CU364" s="39"/>
      <c r="CV364" s="39"/>
      <c r="CW364" s="39"/>
      <c r="CX364" s="39"/>
      <c r="CY364" s="39"/>
      <c r="CZ364" s="39"/>
      <c r="DA364" s="39"/>
      <c r="DB364" s="39"/>
      <c r="DC364" s="39"/>
      <c r="DD364" s="39"/>
      <c r="DE364" s="39"/>
      <c r="DF364" s="39"/>
      <c r="DG364" s="39"/>
      <c r="DH364" s="39"/>
      <c r="DI364" s="39"/>
      <c r="DJ364" s="39"/>
      <c r="DK364" s="39"/>
      <c r="DL364" s="39"/>
      <c r="DM364" s="39"/>
      <c r="DN364" s="39"/>
      <c r="DO364" s="39"/>
      <c r="DP364" s="55">
        <v>0</v>
      </c>
      <c r="DQ364" s="40">
        <v>1</v>
      </c>
      <c r="DR364" s="40">
        <f>PRODUCT(Таблица1[[#This Row],[Столбец4]:[РЕГ НТЛ]])</f>
        <v>0</v>
      </c>
    </row>
    <row r="365" spans="1:122" x14ac:dyDescent="0.25">
      <c r="A365" s="35">
        <v>275</v>
      </c>
      <c r="B365" s="36" t="s">
        <v>266</v>
      </c>
      <c r="C365" s="36" t="s">
        <v>23</v>
      </c>
      <c r="D365" s="36" t="s">
        <v>134</v>
      </c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 t="s">
        <v>62</v>
      </c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36"/>
      <c r="BZ365" s="36"/>
      <c r="CA365" s="36"/>
      <c r="CB365" s="36"/>
      <c r="CC365" s="36"/>
      <c r="CD365" s="36"/>
      <c r="CE365" s="36"/>
      <c r="CF365" s="36"/>
      <c r="CG365" s="36"/>
      <c r="CH365" s="36"/>
      <c r="CI365" s="36"/>
      <c r="CJ365" s="36"/>
      <c r="CK365" s="36"/>
      <c r="CL365" s="36"/>
      <c r="CM365" s="36"/>
      <c r="CN365" s="36"/>
      <c r="CO365" s="36"/>
      <c r="CP365" s="36"/>
      <c r="CQ365" s="36"/>
      <c r="CR365" s="36"/>
      <c r="CS365" s="36"/>
      <c r="CT365" s="36"/>
      <c r="CU365" s="36"/>
      <c r="CV365" s="36"/>
      <c r="CW365" s="36"/>
      <c r="CX365" s="36"/>
      <c r="CY365" s="36"/>
      <c r="CZ365" s="36"/>
      <c r="DA365" s="36"/>
      <c r="DB365" s="36"/>
      <c r="DC365" s="36"/>
      <c r="DD365" s="36"/>
      <c r="DE365" s="36"/>
      <c r="DF365" s="36"/>
      <c r="DG365" s="36"/>
      <c r="DH365" s="36"/>
      <c r="DI365" s="36"/>
      <c r="DJ365" s="36"/>
      <c r="DK365" s="36"/>
      <c r="DL365" s="36"/>
      <c r="DM365" s="36"/>
      <c r="DN365" s="36"/>
      <c r="DO365" s="36"/>
      <c r="DP365" s="55">
        <v>0</v>
      </c>
      <c r="DQ365" s="37">
        <v>1</v>
      </c>
      <c r="DR365" s="37">
        <f>PRODUCT(Таблица1[[#This Row],[Столбец4]:[РЕГ НТЛ]])</f>
        <v>0</v>
      </c>
    </row>
    <row r="366" spans="1:122" x14ac:dyDescent="0.25">
      <c r="A366" s="10">
        <v>275</v>
      </c>
      <c r="B366" s="2" t="s">
        <v>266</v>
      </c>
      <c r="C366" s="36" t="s">
        <v>23</v>
      </c>
      <c r="D366" s="2" t="s">
        <v>134</v>
      </c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>
        <v>5</v>
      </c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57">
        <v>2</v>
      </c>
      <c r="DQ366" s="23">
        <v>1</v>
      </c>
      <c r="DR366" s="23">
        <f>PRODUCT(Таблица1[[#This Row],[Столбец4]:[РЕГ НТЛ]])</f>
        <v>2</v>
      </c>
    </row>
    <row r="367" spans="1:122" x14ac:dyDescent="0.25">
      <c r="A367" s="44">
        <v>275</v>
      </c>
      <c r="B367" s="19" t="s">
        <v>266</v>
      </c>
      <c r="C367" s="36" t="s">
        <v>23</v>
      </c>
      <c r="D367" s="19" t="s">
        <v>134</v>
      </c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 t="s">
        <v>88</v>
      </c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60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55">
        <v>0</v>
      </c>
      <c r="DQ367" s="24">
        <v>1</v>
      </c>
      <c r="DR367" s="24">
        <f>PRODUCT(Таблица1[[#This Row],[Столбец4]:[РЕГ НТЛ]])</f>
        <v>0</v>
      </c>
    </row>
    <row r="368" spans="1:122" x14ac:dyDescent="0.25">
      <c r="A368" s="35">
        <v>15</v>
      </c>
      <c r="B368" s="36" t="s">
        <v>269</v>
      </c>
      <c r="C368" s="36" t="s">
        <v>23</v>
      </c>
      <c r="D368" s="36" t="s">
        <v>111</v>
      </c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>
        <v>3</v>
      </c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36"/>
      <c r="BZ368" s="36"/>
      <c r="CA368" s="36"/>
      <c r="CB368" s="36"/>
      <c r="CC368" s="36"/>
      <c r="CD368" s="36"/>
      <c r="CE368" s="36"/>
      <c r="CF368" s="36"/>
      <c r="CG368" s="36"/>
      <c r="CH368" s="36"/>
      <c r="CI368" s="36"/>
      <c r="CJ368" s="36"/>
      <c r="CK368" s="36"/>
      <c r="CL368" s="36"/>
      <c r="CM368" s="36"/>
      <c r="CN368" s="36"/>
      <c r="CO368" s="36"/>
      <c r="CP368" s="36"/>
      <c r="CQ368" s="36"/>
      <c r="CR368" s="36"/>
      <c r="CS368" s="36"/>
      <c r="CT368" s="36"/>
      <c r="CU368" s="36"/>
      <c r="CV368" s="36"/>
      <c r="CW368" s="36"/>
      <c r="CX368" s="36"/>
      <c r="CY368" s="36"/>
      <c r="CZ368" s="36"/>
      <c r="DA368" s="36"/>
      <c r="DB368" s="36"/>
      <c r="DC368" s="36"/>
      <c r="DD368" s="36"/>
      <c r="DE368" s="36"/>
      <c r="DF368" s="36"/>
      <c r="DG368" s="36"/>
      <c r="DH368" s="36"/>
      <c r="DI368" s="36"/>
      <c r="DJ368" s="36"/>
      <c r="DK368" s="36"/>
      <c r="DL368" s="36"/>
      <c r="DM368" s="36"/>
      <c r="DN368" s="36"/>
      <c r="DO368" s="36"/>
      <c r="DP368" s="56">
        <v>4</v>
      </c>
      <c r="DQ368" s="37">
        <v>1</v>
      </c>
      <c r="DR368" s="37">
        <f>PRODUCT(Таблица1[[#This Row],[Столбец4]:[РЕГ НТЛ]])</f>
        <v>4</v>
      </c>
    </row>
    <row r="369" spans="1:122" x14ac:dyDescent="0.25">
      <c r="A369" s="10">
        <v>15</v>
      </c>
      <c r="B369" s="2" t="s">
        <v>269</v>
      </c>
      <c r="C369" s="36" t="s">
        <v>23</v>
      </c>
      <c r="D369" s="2" t="s">
        <v>111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>
        <v>1</v>
      </c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57">
        <v>6</v>
      </c>
      <c r="DQ369" s="23">
        <v>1</v>
      </c>
      <c r="DR369" s="23">
        <f>PRODUCT(Таблица1[[#This Row],[Столбец4]:[РЕГ НТЛ]])</f>
        <v>6</v>
      </c>
    </row>
    <row r="370" spans="1:122" x14ac:dyDescent="0.25">
      <c r="A370" s="10">
        <v>15</v>
      </c>
      <c r="B370" s="2" t="s">
        <v>269</v>
      </c>
      <c r="C370" s="36" t="s">
        <v>23</v>
      </c>
      <c r="D370" s="2" t="s">
        <v>111</v>
      </c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>
        <v>4</v>
      </c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57">
        <v>4</v>
      </c>
      <c r="DQ370" s="23">
        <v>1</v>
      </c>
      <c r="DR370" s="23">
        <f>PRODUCT(Таблица1[[#This Row],[Столбец4]:[РЕГ НТЛ]])</f>
        <v>4</v>
      </c>
    </row>
    <row r="371" spans="1:122" x14ac:dyDescent="0.25">
      <c r="A371" s="44">
        <v>15</v>
      </c>
      <c r="B371" s="19" t="s">
        <v>269</v>
      </c>
      <c r="C371" s="36" t="s">
        <v>23</v>
      </c>
      <c r="D371" s="19" t="s">
        <v>111</v>
      </c>
      <c r="E371" s="19">
        <v>5</v>
      </c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48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55">
        <v>0</v>
      </c>
      <c r="DQ371" s="24">
        <v>1</v>
      </c>
      <c r="DR371" s="24">
        <f>PRODUCT(Таблица1[[#This Row],[Столбец4]:[РЕГ НТЛ]])</f>
        <v>0</v>
      </c>
    </row>
    <row r="372" spans="1:122" x14ac:dyDescent="0.25">
      <c r="A372" s="10">
        <v>15</v>
      </c>
      <c r="B372" s="2" t="s">
        <v>269</v>
      </c>
      <c r="C372" s="36" t="s">
        <v>23</v>
      </c>
      <c r="D372" s="2" t="s">
        <v>111</v>
      </c>
      <c r="E372" s="2"/>
      <c r="F372" s="2">
        <v>5</v>
      </c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55">
        <v>0</v>
      </c>
      <c r="DQ372" s="23">
        <v>1</v>
      </c>
      <c r="DR372" s="23">
        <f>PRODUCT(Таблица1[[#This Row],[Столбец4]:[РЕГ НТЛ]])</f>
        <v>0</v>
      </c>
    </row>
    <row r="373" spans="1:122" x14ac:dyDescent="0.25">
      <c r="A373" s="35">
        <v>84</v>
      </c>
      <c r="B373" s="36" t="s">
        <v>271</v>
      </c>
      <c r="C373" s="36" t="s">
        <v>23</v>
      </c>
      <c r="D373" s="36" t="s">
        <v>53</v>
      </c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>
        <v>6</v>
      </c>
      <c r="BQ373" s="36"/>
      <c r="BR373" s="36"/>
      <c r="BS373" s="36"/>
      <c r="BT373" s="36"/>
      <c r="BU373" s="36"/>
      <c r="BV373" s="36"/>
      <c r="BW373" s="36"/>
      <c r="BX373" s="36"/>
      <c r="BY373" s="36"/>
      <c r="BZ373" s="36"/>
      <c r="CA373" s="36"/>
      <c r="CB373" s="36"/>
      <c r="CC373" s="36"/>
      <c r="CD373" s="36"/>
      <c r="CE373" s="36"/>
      <c r="CF373" s="36"/>
      <c r="CG373" s="36"/>
      <c r="CH373" s="36"/>
      <c r="CI373" s="36"/>
      <c r="CJ373" s="36"/>
      <c r="CK373" s="36"/>
      <c r="CL373" s="36"/>
      <c r="CM373" s="36"/>
      <c r="CN373" s="36"/>
      <c r="CO373" s="36"/>
      <c r="CP373" s="36"/>
      <c r="CQ373" s="36"/>
      <c r="CR373" s="36"/>
      <c r="CS373" s="36"/>
      <c r="CT373" s="36"/>
      <c r="CU373" s="36"/>
      <c r="CV373" s="36"/>
      <c r="CW373" s="36"/>
      <c r="CX373" s="36"/>
      <c r="CY373" s="36"/>
      <c r="CZ373" s="36"/>
      <c r="DA373" s="36"/>
      <c r="DB373" s="36"/>
      <c r="DC373" s="36"/>
      <c r="DD373" s="36"/>
      <c r="DE373" s="36"/>
      <c r="DF373" s="36"/>
      <c r="DG373" s="36"/>
      <c r="DH373" s="36"/>
      <c r="DI373" s="36"/>
      <c r="DJ373" s="36"/>
      <c r="DK373" s="36"/>
      <c r="DL373" s="36"/>
      <c r="DM373" s="36"/>
      <c r="DN373" s="36"/>
      <c r="DO373" s="36"/>
      <c r="DP373" s="56">
        <v>2</v>
      </c>
      <c r="DQ373" s="37">
        <v>1</v>
      </c>
      <c r="DR373" s="37">
        <f>PRODUCT(Таблица1[[#This Row],[Столбец4]:[РЕГ НТЛ]])</f>
        <v>2</v>
      </c>
    </row>
    <row r="374" spans="1:122" x14ac:dyDescent="0.25">
      <c r="A374" s="35">
        <v>84</v>
      </c>
      <c r="B374" s="36" t="s">
        <v>271</v>
      </c>
      <c r="C374" s="36" t="s">
        <v>23</v>
      </c>
      <c r="D374" s="36" t="s">
        <v>53</v>
      </c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>
        <v>7</v>
      </c>
      <c r="BP374" s="36"/>
      <c r="BQ374" s="36"/>
      <c r="BR374" s="36"/>
      <c r="BS374" s="36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  <c r="CD374" s="36"/>
      <c r="CE374" s="36"/>
      <c r="CF374" s="36"/>
      <c r="CG374" s="36"/>
      <c r="CH374" s="36"/>
      <c r="CI374" s="36"/>
      <c r="CJ374" s="36"/>
      <c r="CK374" s="36"/>
      <c r="CL374" s="36"/>
      <c r="CM374" s="36"/>
      <c r="CN374" s="36"/>
      <c r="CO374" s="36"/>
      <c r="CP374" s="36"/>
      <c r="CQ374" s="36"/>
      <c r="CR374" s="36"/>
      <c r="CS374" s="36"/>
      <c r="CT374" s="36"/>
      <c r="CU374" s="36"/>
      <c r="CV374" s="36"/>
      <c r="CW374" s="36"/>
      <c r="CX374" s="36"/>
      <c r="CY374" s="36"/>
      <c r="CZ374" s="36"/>
      <c r="DA374" s="36"/>
      <c r="DB374" s="36"/>
      <c r="DC374" s="36"/>
      <c r="DD374" s="36"/>
      <c r="DE374" s="36"/>
      <c r="DF374" s="36"/>
      <c r="DG374" s="36"/>
      <c r="DH374" s="36"/>
      <c r="DI374" s="36"/>
      <c r="DJ374" s="36"/>
      <c r="DK374" s="36"/>
      <c r="DL374" s="36"/>
      <c r="DM374" s="36"/>
      <c r="DN374" s="36"/>
      <c r="DO374" s="36"/>
      <c r="DP374" s="55">
        <v>0</v>
      </c>
      <c r="DQ374" s="37">
        <v>1</v>
      </c>
      <c r="DR374" s="37">
        <f>PRODUCT(Таблица1[[#This Row],[Столбец4]:[РЕГ НТЛ]])</f>
        <v>0</v>
      </c>
    </row>
    <row r="375" spans="1:122" x14ac:dyDescent="0.25">
      <c r="A375" s="35">
        <v>84</v>
      </c>
      <c r="B375" s="36" t="s">
        <v>271</v>
      </c>
      <c r="C375" s="36" t="s">
        <v>23</v>
      </c>
      <c r="D375" s="36" t="s">
        <v>53</v>
      </c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>
        <v>8</v>
      </c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6"/>
      <c r="CQ375" s="36"/>
      <c r="CR375" s="36"/>
      <c r="CS375" s="36"/>
      <c r="CT375" s="36"/>
      <c r="CU375" s="36"/>
      <c r="CV375" s="36"/>
      <c r="CW375" s="36"/>
      <c r="CX375" s="36"/>
      <c r="CY375" s="36"/>
      <c r="CZ375" s="36"/>
      <c r="DA375" s="36"/>
      <c r="DB375" s="36"/>
      <c r="DC375" s="36"/>
      <c r="DD375" s="36"/>
      <c r="DE375" s="36"/>
      <c r="DF375" s="36"/>
      <c r="DG375" s="36"/>
      <c r="DH375" s="36"/>
      <c r="DI375" s="36"/>
      <c r="DJ375" s="36"/>
      <c r="DK375" s="36"/>
      <c r="DL375" s="36"/>
      <c r="DM375" s="36"/>
      <c r="DN375" s="36"/>
      <c r="DO375" s="36"/>
      <c r="DP375" s="55">
        <v>0</v>
      </c>
      <c r="DQ375" s="37">
        <v>1</v>
      </c>
      <c r="DR375" s="37">
        <f>PRODUCT(Таблица1[[#This Row],[Столбец4]:[РЕГ НТЛ]])</f>
        <v>0</v>
      </c>
    </row>
    <row r="376" spans="1:122" x14ac:dyDescent="0.25">
      <c r="A376" s="38">
        <v>84</v>
      </c>
      <c r="B376" s="39" t="s">
        <v>271</v>
      </c>
      <c r="C376" s="36" t="s">
        <v>23</v>
      </c>
      <c r="D376" s="39" t="s">
        <v>53</v>
      </c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>
        <v>11</v>
      </c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  <c r="CV376" s="39"/>
      <c r="CW376" s="39"/>
      <c r="CX376" s="39"/>
      <c r="CY376" s="39"/>
      <c r="CZ376" s="39"/>
      <c r="DA376" s="39"/>
      <c r="DB376" s="39"/>
      <c r="DC376" s="39"/>
      <c r="DD376" s="39"/>
      <c r="DE376" s="39"/>
      <c r="DF376" s="39"/>
      <c r="DG376" s="39"/>
      <c r="DH376" s="39"/>
      <c r="DI376" s="39"/>
      <c r="DJ376" s="39"/>
      <c r="DK376" s="39"/>
      <c r="DL376" s="39"/>
      <c r="DM376" s="39"/>
      <c r="DN376" s="39"/>
      <c r="DO376" s="39"/>
      <c r="DP376" s="55">
        <v>0</v>
      </c>
      <c r="DQ376" s="40">
        <v>1</v>
      </c>
      <c r="DR376" s="40">
        <f>PRODUCT(Таблица1[[#This Row],[Столбец4]:[РЕГ НТЛ]])</f>
        <v>0</v>
      </c>
    </row>
    <row r="377" spans="1:122" x14ac:dyDescent="0.25">
      <c r="A377" s="38">
        <v>13</v>
      </c>
      <c r="B377" s="39" t="s">
        <v>281</v>
      </c>
      <c r="C377" s="36" t="s">
        <v>23</v>
      </c>
      <c r="D377" s="39" t="s">
        <v>136</v>
      </c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>
        <v>7</v>
      </c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  <c r="CR377" s="39"/>
      <c r="CS377" s="39"/>
      <c r="CT377" s="39"/>
      <c r="CU377" s="39"/>
      <c r="CV377" s="39"/>
      <c r="CW377" s="39"/>
      <c r="CX377" s="39"/>
      <c r="CY377" s="39"/>
      <c r="CZ377" s="39"/>
      <c r="DA377" s="39"/>
      <c r="DB377" s="39"/>
      <c r="DC377" s="39"/>
      <c r="DD377" s="39"/>
      <c r="DE377" s="39"/>
      <c r="DF377" s="39"/>
      <c r="DG377" s="39"/>
      <c r="DH377" s="39"/>
      <c r="DI377" s="39"/>
      <c r="DJ377" s="39"/>
      <c r="DK377" s="39"/>
      <c r="DL377" s="39"/>
      <c r="DM377" s="39"/>
      <c r="DN377" s="39"/>
      <c r="DO377" s="39"/>
      <c r="DP377" s="55">
        <v>0</v>
      </c>
      <c r="DQ377" s="40">
        <v>0</v>
      </c>
      <c r="DR377" s="40">
        <f>PRODUCT(Таблица1[[#This Row],[Столбец4]:[РЕГ НТЛ]])</f>
        <v>0</v>
      </c>
    </row>
    <row r="378" spans="1:122" x14ac:dyDescent="0.25">
      <c r="A378" s="10">
        <v>13</v>
      </c>
      <c r="B378" s="19" t="s">
        <v>281</v>
      </c>
      <c r="C378" s="36" t="s">
        <v>23</v>
      </c>
      <c r="D378" s="2" t="s">
        <v>136</v>
      </c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>
        <v>4</v>
      </c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57">
        <v>2</v>
      </c>
      <c r="DQ378" s="23">
        <v>0</v>
      </c>
      <c r="DR378" s="23">
        <f>PRODUCT(Таблица1[[#This Row],[Столбец4]:[РЕГ НТЛ]])</f>
        <v>0</v>
      </c>
    </row>
    <row r="379" spans="1:122" x14ac:dyDescent="0.25">
      <c r="A379" s="10">
        <v>13</v>
      </c>
      <c r="B379" s="19" t="s">
        <v>281</v>
      </c>
      <c r="C379" s="36" t="s">
        <v>23</v>
      </c>
      <c r="D379" s="2" t="s">
        <v>136</v>
      </c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>
        <v>7</v>
      </c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55">
        <v>0</v>
      </c>
      <c r="DQ379" s="23">
        <v>0</v>
      </c>
      <c r="DR379" s="23">
        <f>PRODUCT(Таблица1[[#This Row],[Столбец4]:[РЕГ НТЛ]])</f>
        <v>0</v>
      </c>
    </row>
    <row r="380" spans="1:122" x14ac:dyDescent="0.25">
      <c r="A380" s="10">
        <v>27</v>
      </c>
      <c r="B380" s="2" t="s">
        <v>284</v>
      </c>
      <c r="C380" s="36" t="s">
        <v>23</v>
      </c>
      <c r="D380" s="2" t="s">
        <v>133</v>
      </c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>
        <v>8</v>
      </c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55">
        <v>0</v>
      </c>
      <c r="DQ380" s="23">
        <v>1</v>
      </c>
      <c r="DR380" s="23">
        <f>PRODUCT(Таблица1[[#This Row],[Столбец4]:[РЕГ НТЛ]])</f>
        <v>0</v>
      </c>
    </row>
    <row r="381" spans="1:122" x14ac:dyDescent="0.25">
      <c r="A381" s="35">
        <v>72</v>
      </c>
      <c r="B381" s="36" t="s">
        <v>221</v>
      </c>
      <c r="C381" s="36" t="s">
        <v>23</v>
      </c>
      <c r="D381" s="36" t="s">
        <v>111</v>
      </c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>
        <v>2</v>
      </c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  <c r="CM381" s="36"/>
      <c r="CN381" s="36"/>
      <c r="CO381" s="36"/>
      <c r="CP381" s="36"/>
      <c r="CQ381" s="36"/>
      <c r="CR381" s="36"/>
      <c r="CS381" s="36"/>
      <c r="CT381" s="36"/>
      <c r="CU381" s="36"/>
      <c r="CV381" s="36"/>
      <c r="CW381" s="36"/>
      <c r="CX381" s="36"/>
      <c r="CY381" s="36"/>
      <c r="CZ381" s="36"/>
      <c r="DA381" s="36"/>
      <c r="DB381" s="36"/>
      <c r="DC381" s="36"/>
      <c r="DD381" s="36"/>
      <c r="DE381" s="36"/>
      <c r="DF381" s="36"/>
      <c r="DG381" s="36"/>
      <c r="DH381" s="36"/>
      <c r="DI381" s="36"/>
      <c r="DJ381" s="36"/>
      <c r="DK381" s="36"/>
      <c r="DL381" s="36"/>
      <c r="DM381" s="36"/>
      <c r="DN381" s="36"/>
      <c r="DO381" s="36"/>
      <c r="DP381" s="56">
        <v>8</v>
      </c>
      <c r="DQ381" s="37">
        <v>1</v>
      </c>
      <c r="DR381" s="37">
        <f>PRODUCT(Таблица1[[#This Row],[Столбец4]:[РЕГ НТЛ]])</f>
        <v>8</v>
      </c>
    </row>
    <row r="382" spans="1:122" x14ac:dyDescent="0.25">
      <c r="A382" s="38">
        <v>72</v>
      </c>
      <c r="B382" s="39" t="s">
        <v>221</v>
      </c>
      <c r="C382" s="36" t="s">
        <v>23</v>
      </c>
      <c r="D382" s="39" t="s">
        <v>111</v>
      </c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>
        <v>2</v>
      </c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  <c r="CR382" s="39"/>
      <c r="CS382" s="39"/>
      <c r="CT382" s="39"/>
      <c r="CU382" s="39"/>
      <c r="CV382" s="39"/>
      <c r="CW382" s="39"/>
      <c r="CX382" s="39"/>
      <c r="CY382" s="39"/>
      <c r="CZ382" s="39"/>
      <c r="DA382" s="39"/>
      <c r="DB382" s="39"/>
      <c r="DC382" s="39"/>
      <c r="DD382" s="39"/>
      <c r="DE382" s="39"/>
      <c r="DF382" s="39"/>
      <c r="DG382" s="39"/>
      <c r="DH382" s="39"/>
      <c r="DI382" s="39"/>
      <c r="DJ382" s="39"/>
      <c r="DK382" s="39"/>
      <c r="DL382" s="39"/>
      <c r="DM382" s="39"/>
      <c r="DN382" s="39"/>
      <c r="DO382" s="39"/>
      <c r="DP382" s="58">
        <v>8</v>
      </c>
      <c r="DQ382" s="40">
        <v>1</v>
      </c>
      <c r="DR382" s="40">
        <f>PRODUCT(Таблица1[[#This Row],[Столбец4]:[РЕГ НТЛ]])</f>
        <v>8</v>
      </c>
    </row>
    <row r="383" spans="1:122" x14ac:dyDescent="0.25">
      <c r="A383" s="35">
        <v>72</v>
      </c>
      <c r="B383" s="36" t="s">
        <v>221</v>
      </c>
      <c r="C383" s="36" t="s">
        <v>23</v>
      </c>
      <c r="D383" s="36" t="s">
        <v>111</v>
      </c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>
        <v>3</v>
      </c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  <c r="CM383" s="36"/>
      <c r="CN383" s="36"/>
      <c r="CO383" s="36"/>
      <c r="CP383" s="36"/>
      <c r="CQ383" s="36"/>
      <c r="CR383" s="36"/>
      <c r="CS383" s="36"/>
      <c r="CT383" s="36"/>
      <c r="CU383" s="36"/>
      <c r="CV383" s="36"/>
      <c r="CW383" s="36"/>
      <c r="CX383" s="36"/>
      <c r="CY383" s="36"/>
      <c r="CZ383" s="36"/>
      <c r="DA383" s="36"/>
      <c r="DB383" s="36"/>
      <c r="DC383" s="36"/>
      <c r="DD383" s="36"/>
      <c r="DE383" s="36"/>
      <c r="DF383" s="36"/>
      <c r="DG383" s="36"/>
      <c r="DH383" s="36"/>
      <c r="DI383" s="36"/>
      <c r="DJ383" s="36"/>
      <c r="DK383" s="36"/>
      <c r="DL383" s="36"/>
      <c r="DM383" s="36"/>
      <c r="DN383" s="36"/>
      <c r="DO383" s="36"/>
      <c r="DP383" s="56">
        <v>8</v>
      </c>
      <c r="DQ383" s="37">
        <v>1</v>
      </c>
      <c r="DR383" s="37">
        <f>PRODUCT(Таблица1[[#This Row],[Столбец4]:[РЕГ НТЛ]])</f>
        <v>8</v>
      </c>
    </row>
    <row r="384" spans="1:122" x14ac:dyDescent="0.25">
      <c r="A384" s="35">
        <v>72</v>
      </c>
      <c r="B384" s="36" t="s">
        <v>221</v>
      </c>
      <c r="C384" s="36" t="s">
        <v>23</v>
      </c>
      <c r="D384" s="36" t="s">
        <v>111</v>
      </c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>
        <v>6</v>
      </c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  <c r="CQ384" s="36"/>
      <c r="CR384" s="36"/>
      <c r="CS384" s="36"/>
      <c r="CT384" s="36"/>
      <c r="CU384" s="36"/>
      <c r="CV384" s="36"/>
      <c r="CW384" s="36"/>
      <c r="CX384" s="36"/>
      <c r="CY384" s="36"/>
      <c r="CZ384" s="36"/>
      <c r="DA384" s="36"/>
      <c r="DB384" s="36"/>
      <c r="DC384" s="36"/>
      <c r="DD384" s="36"/>
      <c r="DE384" s="36"/>
      <c r="DF384" s="36"/>
      <c r="DG384" s="36"/>
      <c r="DH384" s="36"/>
      <c r="DI384" s="36"/>
      <c r="DJ384" s="36"/>
      <c r="DK384" s="36"/>
      <c r="DL384" s="36"/>
      <c r="DM384" s="36"/>
      <c r="DN384" s="36"/>
      <c r="DO384" s="36"/>
      <c r="DP384" s="56">
        <v>4</v>
      </c>
      <c r="DQ384" s="37">
        <v>1</v>
      </c>
      <c r="DR384" s="37">
        <f>PRODUCT(Таблица1[[#This Row],[Столбец4]:[РЕГ НТЛ]])</f>
        <v>4</v>
      </c>
    </row>
    <row r="385" spans="1:122" x14ac:dyDescent="0.25">
      <c r="A385" s="35">
        <v>72</v>
      </c>
      <c r="B385" s="36" t="s">
        <v>221</v>
      </c>
      <c r="C385" s="36" t="s">
        <v>23</v>
      </c>
      <c r="D385" s="36" t="s">
        <v>111</v>
      </c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>
        <v>3</v>
      </c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  <c r="CM385" s="36"/>
      <c r="CN385" s="36"/>
      <c r="CO385" s="36"/>
      <c r="CP385" s="36"/>
      <c r="CQ385" s="36"/>
      <c r="CR385" s="36"/>
      <c r="CS385" s="36"/>
      <c r="CT385" s="36"/>
      <c r="CU385" s="36"/>
      <c r="CV385" s="36"/>
      <c r="CW385" s="36"/>
      <c r="CX385" s="36"/>
      <c r="CY385" s="36"/>
      <c r="CZ385" s="36"/>
      <c r="DA385" s="36"/>
      <c r="DB385" s="36"/>
      <c r="DC385" s="36"/>
      <c r="DD385" s="36"/>
      <c r="DE385" s="36"/>
      <c r="DF385" s="36"/>
      <c r="DG385" s="36"/>
      <c r="DH385" s="36"/>
      <c r="DI385" s="36"/>
      <c r="DJ385" s="36"/>
      <c r="DK385" s="36"/>
      <c r="DL385" s="36"/>
      <c r="DM385" s="36"/>
      <c r="DN385" s="36"/>
      <c r="DO385" s="36"/>
      <c r="DP385" s="55">
        <v>0</v>
      </c>
      <c r="DQ385" s="37">
        <v>1</v>
      </c>
      <c r="DR385" s="37">
        <f>PRODUCT(Таблица1[[#This Row],[Столбец4]:[РЕГ НТЛ]])</f>
        <v>0</v>
      </c>
    </row>
    <row r="386" spans="1:122" x14ac:dyDescent="0.25">
      <c r="A386" s="35">
        <v>72</v>
      </c>
      <c r="B386" s="36" t="s">
        <v>221</v>
      </c>
      <c r="C386" s="36" t="s">
        <v>23</v>
      </c>
      <c r="D386" s="36" t="s">
        <v>111</v>
      </c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>
        <v>2</v>
      </c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I386" s="36"/>
      <c r="CJ386" s="36"/>
      <c r="CK386" s="36"/>
      <c r="CL386" s="36"/>
      <c r="CM386" s="36"/>
      <c r="CN386" s="36"/>
      <c r="CO386" s="36"/>
      <c r="CP386" s="36"/>
      <c r="CQ386" s="36"/>
      <c r="CR386" s="36"/>
      <c r="CS386" s="36"/>
      <c r="CT386" s="36"/>
      <c r="CU386" s="36"/>
      <c r="CV386" s="36"/>
      <c r="CW386" s="36"/>
      <c r="CX386" s="36"/>
      <c r="CY386" s="36"/>
      <c r="CZ386" s="36"/>
      <c r="DA386" s="36"/>
      <c r="DB386" s="36"/>
      <c r="DC386" s="36"/>
      <c r="DD386" s="36"/>
      <c r="DE386" s="36"/>
      <c r="DF386" s="36"/>
      <c r="DG386" s="36"/>
      <c r="DH386" s="36"/>
      <c r="DI386" s="36"/>
      <c r="DJ386" s="36"/>
      <c r="DK386" s="36"/>
      <c r="DL386" s="36"/>
      <c r="DM386" s="36"/>
      <c r="DN386" s="36"/>
      <c r="DO386" s="36"/>
      <c r="DP386" s="55">
        <v>0</v>
      </c>
      <c r="DQ386" s="37">
        <v>1</v>
      </c>
      <c r="DR386" s="37">
        <f>PRODUCT(Таблица1[[#This Row],[Столбец4]:[РЕГ НТЛ]])</f>
        <v>0</v>
      </c>
    </row>
    <row r="387" spans="1:122" x14ac:dyDescent="0.25">
      <c r="A387" s="38">
        <v>117</v>
      </c>
      <c r="B387" s="39" t="s">
        <v>294</v>
      </c>
      <c r="C387" s="36" t="s">
        <v>23</v>
      </c>
      <c r="D387" s="39" t="s">
        <v>53</v>
      </c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  <c r="DG387" s="39"/>
      <c r="DH387" s="39"/>
      <c r="DI387" s="39"/>
      <c r="DJ387" s="39">
        <v>5</v>
      </c>
      <c r="DK387" s="39"/>
      <c r="DL387" s="39"/>
      <c r="DM387" s="39"/>
      <c r="DN387" s="39"/>
      <c r="DO387" s="39"/>
      <c r="DP387" s="58">
        <v>2</v>
      </c>
      <c r="DQ387" s="40">
        <v>1</v>
      </c>
      <c r="DR387" s="40">
        <f>PRODUCT(Таблица1[[#This Row],[Столбец4]:[РЕГ НТЛ]])</f>
        <v>2</v>
      </c>
    </row>
    <row r="388" spans="1:122" x14ac:dyDescent="0.25">
      <c r="A388" s="35">
        <v>117</v>
      </c>
      <c r="B388" s="36" t="s">
        <v>294</v>
      </c>
      <c r="C388" s="36" t="s">
        <v>23</v>
      </c>
      <c r="D388" s="36" t="s">
        <v>53</v>
      </c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  <c r="CQ388" s="36"/>
      <c r="CR388" s="36"/>
      <c r="CS388" s="36"/>
      <c r="CT388" s="36">
        <v>3</v>
      </c>
      <c r="CU388" s="36"/>
      <c r="CV388" s="36"/>
      <c r="CW388" s="36"/>
      <c r="CX388" s="36"/>
      <c r="CY388" s="36"/>
      <c r="CZ388" s="36"/>
      <c r="DA388" s="36"/>
      <c r="DB388" s="36"/>
      <c r="DC388" s="36"/>
      <c r="DD388" s="36"/>
      <c r="DE388" s="36"/>
      <c r="DF388" s="36"/>
      <c r="DG388" s="36"/>
      <c r="DH388" s="36"/>
      <c r="DI388" s="36"/>
      <c r="DJ388" s="36"/>
      <c r="DK388" s="36"/>
      <c r="DL388" s="36"/>
      <c r="DM388" s="36"/>
      <c r="DN388" s="36"/>
      <c r="DO388" s="36"/>
      <c r="DP388" s="56">
        <v>8</v>
      </c>
      <c r="DQ388" s="37">
        <v>1</v>
      </c>
      <c r="DR388" s="37">
        <f>PRODUCT(Таблица1[[#This Row],[Столбец4]:[РЕГ НТЛ]])</f>
        <v>8</v>
      </c>
    </row>
    <row r="389" spans="1:122" x14ac:dyDescent="0.25">
      <c r="A389" s="35">
        <v>117</v>
      </c>
      <c r="B389" s="36" t="s">
        <v>294</v>
      </c>
      <c r="C389" s="36" t="s">
        <v>23</v>
      </c>
      <c r="D389" s="36" t="s">
        <v>53</v>
      </c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>
        <v>6</v>
      </c>
      <c r="CF389" s="36"/>
      <c r="CG389" s="36"/>
      <c r="CH389" s="36"/>
      <c r="CI389" s="36"/>
      <c r="CJ389" s="36"/>
      <c r="CK389" s="36"/>
      <c r="CL389" s="36"/>
      <c r="CM389" s="36"/>
      <c r="CN389" s="36"/>
      <c r="CO389" s="36"/>
      <c r="CP389" s="36"/>
      <c r="CQ389" s="36"/>
      <c r="CR389" s="36"/>
      <c r="CS389" s="36"/>
      <c r="CT389" s="36"/>
      <c r="CU389" s="36"/>
      <c r="CV389" s="36"/>
      <c r="CW389" s="36"/>
      <c r="CX389" s="36"/>
      <c r="CY389" s="36"/>
      <c r="CZ389" s="36"/>
      <c r="DA389" s="36"/>
      <c r="DB389" s="36"/>
      <c r="DC389" s="36"/>
      <c r="DD389" s="36"/>
      <c r="DE389" s="36"/>
      <c r="DF389" s="36"/>
      <c r="DG389" s="36"/>
      <c r="DH389" s="36"/>
      <c r="DI389" s="36"/>
      <c r="DJ389" s="36"/>
      <c r="DK389" s="36"/>
      <c r="DL389" s="36"/>
      <c r="DM389" s="36"/>
      <c r="DN389" s="36"/>
      <c r="DO389" s="36"/>
      <c r="DP389" s="56">
        <v>4</v>
      </c>
      <c r="DQ389" s="37">
        <v>1</v>
      </c>
      <c r="DR389" s="37">
        <f>PRODUCT(Таблица1[[#This Row],[Столбец4]:[РЕГ НТЛ]])</f>
        <v>4</v>
      </c>
    </row>
    <row r="390" spans="1:122" x14ac:dyDescent="0.25">
      <c r="A390" s="35">
        <v>41</v>
      </c>
      <c r="B390" s="36" t="s">
        <v>299</v>
      </c>
      <c r="C390" s="36" t="s">
        <v>23</v>
      </c>
      <c r="D390" s="36" t="s">
        <v>133</v>
      </c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>
        <v>1</v>
      </c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  <c r="CQ390" s="36"/>
      <c r="CR390" s="36"/>
      <c r="CS390" s="36"/>
      <c r="CT390" s="36"/>
      <c r="CU390" s="36"/>
      <c r="CV390" s="36"/>
      <c r="CW390" s="36"/>
      <c r="CX390" s="36"/>
      <c r="CY390" s="36"/>
      <c r="CZ390" s="36"/>
      <c r="DA390" s="36"/>
      <c r="DB390" s="36"/>
      <c r="DC390" s="36"/>
      <c r="DD390" s="36"/>
      <c r="DE390" s="36"/>
      <c r="DF390" s="36"/>
      <c r="DG390" s="36"/>
      <c r="DH390" s="36"/>
      <c r="DI390" s="36"/>
      <c r="DJ390" s="36"/>
      <c r="DK390" s="36"/>
      <c r="DL390" s="36"/>
      <c r="DM390" s="36"/>
      <c r="DN390" s="36"/>
      <c r="DO390" s="36"/>
      <c r="DP390" s="56">
        <v>6</v>
      </c>
      <c r="DQ390" s="37">
        <v>1</v>
      </c>
      <c r="DR390" s="37">
        <f>PRODUCT(Таблица1[[#This Row],[Столбец4]:[РЕГ НТЛ]])</f>
        <v>6</v>
      </c>
    </row>
    <row r="391" spans="1:122" x14ac:dyDescent="0.25">
      <c r="A391" s="10">
        <v>41</v>
      </c>
      <c r="B391" s="2" t="s">
        <v>299</v>
      </c>
      <c r="C391" s="36" t="s">
        <v>23</v>
      </c>
      <c r="D391" s="2" t="s">
        <v>133</v>
      </c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>
        <v>3</v>
      </c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57">
        <v>4</v>
      </c>
      <c r="DQ391" s="23">
        <v>1</v>
      </c>
      <c r="DR391" s="23">
        <f>PRODUCT(Таблица1[[#This Row],[Столбец4]:[РЕГ НТЛ]])</f>
        <v>4</v>
      </c>
    </row>
    <row r="392" spans="1:122" x14ac:dyDescent="0.25">
      <c r="A392" s="10">
        <v>41</v>
      </c>
      <c r="B392" s="2" t="s">
        <v>299</v>
      </c>
      <c r="C392" s="36" t="s">
        <v>23</v>
      </c>
      <c r="D392" s="2" t="s">
        <v>133</v>
      </c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>
        <v>4</v>
      </c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57">
        <v>2</v>
      </c>
      <c r="DQ392" s="23">
        <v>1</v>
      </c>
      <c r="DR392" s="23">
        <f>PRODUCT(Таблица1[[#This Row],[Столбец4]:[РЕГ НТЛ]])</f>
        <v>2</v>
      </c>
    </row>
    <row r="393" spans="1:122" x14ac:dyDescent="0.25">
      <c r="A393" s="38">
        <v>75</v>
      </c>
      <c r="B393" s="39" t="s">
        <v>300</v>
      </c>
      <c r="C393" s="36" t="s">
        <v>23</v>
      </c>
      <c r="D393" s="39" t="s">
        <v>179</v>
      </c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>
        <v>7</v>
      </c>
      <c r="BT393" s="39"/>
      <c r="BU393" s="39"/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  <c r="CM393" s="39"/>
      <c r="CN393" s="39"/>
      <c r="CO393" s="39"/>
      <c r="CP393" s="39"/>
      <c r="CQ393" s="39"/>
      <c r="CR393" s="39"/>
      <c r="CS393" s="39"/>
      <c r="CT393" s="39"/>
      <c r="CU393" s="39"/>
      <c r="CV393" s="39"/>
      <c r="CW393" s="39"/>
      <c r="CX393" s="39"/>
      <c r="CY393" s="39"/>
      <c r="CZ393" s="39"/>
      <c r="DA393" s="39"/>
      <c r="DB393" s="39"/>
      <c r="DC393" s="39"/>
      <c r="DD393" s="39"/>
      <c r="DE393" s="39"/>
      <c r="DF393" s="39"/>
      <c r="DG393" s="39"/>
      <c r="DH393" s="39"/>
      <c r="DI393" s="39"/>
      <c r="DJ393" s="39"/>
      <c r="DK393" s="39"/>
      <c r="DL393" s="39"/>
      <c r="DM393" s="39"/>
      <c r="DN393" s="39"/>
      <c r="DO393" s="39"/>
      <c r="DP393" s="55">
        <v>0</v>
      </c>
      <c r="DQ393" s="40">
        <v>1</v>
      </c>
      <c r="DR393" s="40">
        <f>PRODUCT(Таблица1[[#This Row],[Столбец4]:[РЕГ НТЛ]])</f>
        <v>0</v>
      </c>
    </row>
    <row r="394" spans="1:122" x14ac:dyDescent="0.25">
      <c r="A394" s="35">
        <v>75</v>
      </c>
      <c r="B394" s="36" t="s">
        <v>300</v>
      </c>
      <c r="C394" s="36" t="s">
        <v>23</v>
      </c>
      <c r="D394" s="36" t="s">
        <v>179</v>
      </c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>
        <v>6</v>
      </c>
      <c r="BJ394" s="36"/>
      <c r="BK394" s="36"/>
      <c r="BL394" s="36"/>
      <c r="BM394" s="36"/>
      <c r="BN394" s="36"/>
      <c r="BO394" s="36"/>
      <c r="BP394" s="36"/>
      <c r="BQ394" s="36"/>
      <c r="BR394" s="36"/>
      <c r="BS394" s="36"/>
      <c r="BT394" s="36"/>
      <c r="BU394" s="36"/>
      <c r="BV394" s="36"/>
      <c r="BW394" s="36"/>
      <c r="BX394" s="36"/>
      <c r="BY394" s="36"/>
      <c r="BZ394" s="36"/>
      <c r="CA394" s="36"/>
      <c r="CB394" s="36"/>
      <c r="CC394" s="36"/>
      <c r="CD394" s="36"/>
      <c r="CE394" s="36"/>
      <c r="CF394" s="36"/>
      <c r="CG394" s="36"/>
      <c r="CH394" s="36"/>
      <c r="CI394" s="36"/>
      <c r="CJ394" s="36"/>
      <c r="CK394" s="36"/>
      <c r="CL394" s="36"/>
      <c r="CM394" s="36"/>
      <c r="CN394" s="36"/>
      <c r="CO394" s="36"/>
      <c r="CP394" s="36"/>
      <c r="CQ394" s="36"/>
      <c r="CR394" s="36"/>
      <c r="CS394" s="36"/>
      <c r="CT394" s="36"/>
      <c r="CU394" s="36"/>
      <c r="CV394" s="36"/>
      <c r="CW394" s="36"/>
      <c r="CX394" s="36"/>
      <c r="CY394" s="36"/>
      <c r="CZ394" s="36"/>
      <c r="DA394" s="36"/>
      <c r="DB394" s="36"/>
      <c r="DC394" s="36"/>
      <c r="DD394" s="36"/>
      <c r="DE394" s="36"/>
      <c r="DF394" s="36"/>
      <c r="DG394" s="36"/>
      <c r="DH394" s="36"/>
      <c r="DI394" s="36"/>
      <c r="DJ394" s="36"/>
      <c r="DK394" s="36"/>
      <c r="DL394" s="36"/>
      <c r="DM394" s="36"/>
      <c r="DN394" s="36"/>
      <c r="DO394" s="36"/>
      <c r="DP394" s="56">
        <v>2</v>
      </c>
      <c r="DQ394" s="37">
        <v>1</v>
      </c>
      <c r="DR394" s="37">
        <f>PRODUCT(Таблица1[[#This Row],[Столбец4]:[РЕГ НТЛ]])</f>
        <v>2</v>
      </c>
    </row>
    <row r="395" spans="1:122" x14ac:dyDescent="0.25">
      <c r="A395" s="35">
        <v>120</v>
      </c>
      <c r="B395" s="36" t="s">
        <v>233</v>
      </c>
      <c r="C395" s="36" t="s">
        <v>23</v>
      </c>
      <c r="D395" s="36" t="s">
        <v>57</v>
      </c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I395" s="36"/>
      <c r="CJ395" s="36"/>
      <c r="CK395" s="36"/>
      <c r="CL395" s="36"/>
      <c r="CM395" s="36"/>
      <c r="CN395" s="36"/>
      <c r="CO395" s="36"/>
      <c r="CP395" s="36"/>
      <c r="CQ395" s="36"/>
      <c r="CR395" s="36"/>
      <c r="CS395" s="36"/>
      <c r="CT395" s="36"/>
      <c r="CU395" s="36"/>
      <c r="CV395" s="36"/>
      <c r="CW395" s="36">
        <v>4</v>
      </c>
      <c r="CX395" s="36"/>
      <c r="CY395" s="36"/>
      <c r="CZ395" s="36"/>
      <c r="DA395" s="36"/>
      <c r="DB395" s="36"/>
      <c r="DC395" s="36"/>
      <c r="DD395" s="36"/>
      <c r="DE395" s="36"/>
      <c r="DF395" s="36"/>
      <c r="DG395" s="36"/>
      <c r="DH395" s="36"/>
      <c r="DI395" s="36"/>
      <c r="DJ395" s="36"/>
      <c r="DK395" s="36"/>
      <c r="DL395" s="36"/>
      <c r="DM395" s="36"/>
      <c r="DN395" s="36"/>
      <c r="DO395" s="36"/>
      <c r="DP395" s="56">
        <v>6</v>
      </c>
      <c r="DQ395" s="37">
        <v>1</v>
      </c>
      <c r="DR395" s="37">
        <f>PRODUCT(Таблица1[[#This Row],[Столбец4]:[РЕГ НТЛ]])</f>
        <v>6</v>
      </c>
    </row>
    <row r="396" spans="1:122" x14ac:dyDescent="0.25">
      <c r="A396" s="35">
        <v>120</v>
      </c>
      <c r="B396" s="36" t="s">
        <v>233</v>
      </c>
      <c r="C396" s="36" t="s">
        <v>23</v>
      </c>
      <c r="D396" s="36" t="s">
        <v>57</v>
      </c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>
        <v>5</v>
      </c>
      <c r="BW396" s="36"/>
      <c r="BX396" s="36"/>
      <c r="BY396" s="36"/>
      <c r="BZ396" s="36"/>
      <c r="CA396" s="36"/>
      <c r="CB396" s="36"/>
      <c r="CC396" s="36"/>
      <c r="CD396" s="36"/>
      <c r="CE396" s="36"/>
      <c r="CF396" s="36"/>
      <c r="CG396" s="36"/>
      <c r="CH396" s="36"/>
      <c r="CI396" s="36"/>
      <c r="CJ396" s="36"/>
      <c r="CK396" s="36"/>
      <c r="CL396" s="36"/>
      <c r="CM396" s="36"/>
      <c r="CN396" s="36"/>
      <c r="CO396" s="36"/>
      <c r="CP396" s="36"/>
      <c r="CQ396" s="36"/>
      <c r="CR396" s="36"/>
      <c r="CS396" s="36"/>
      <c r="CT396" s="36"/>
      <c r="CU396" s="36"/>
      <c r="CV396" s="36"/>
      <c r="CW396" s="36"/>
      <c r="CX396" s="36"/>
      <c r="CY396" s="36"/>
      <c r="CZ396" s="36"/>
      <c r="DA396" s="36"/>
      <c r="DB396" s="36"/>
      <c r="DC396" s="36"/>
      <c r="DD396" s="36"/>
      <c r="DE396" s="36"/>
      <c r="DF396" s="36"/>
      <c r="DG396" s="36"/>
      <c r="DH396" s="36"/>
      <c r="DI396" s="36"/>
      <c r="DJ396" s="36"/>
      <c r="DK396" s="36"/>
      <c r="DL396" s="36"/>
      <c r="DM396" s="36"/>
      <c r="DN396" s="36"/>
      <c r="DO396" s="36"/>
      <c r="DP396" s="55">
        <v>0</v>
      </c>
      <c r="DQ396" s="37">
        <v>1</v>
      </c>
      <c r="DR396" s="37">
        <f>PRODUCT(Таблица1[[#This Row],[Столбец4]:[РЕГ НТЛ]])</f>
        <v>0</v>
      </c>
    </row>
    <row r="397" spans="1:122" x14ac:dyDescent="0.25">
      <c r="A397" s="38">
        <v>120</v>
      </c>
      <c r="B397" s="39" t="s">
        <v>233</v>
      </c>
      <c r="C397" s="36" t="s">
        <v>23</v>
      </c>
      <c r="D397" s="39" t="s">
        <v>57</v>
      </c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>
        <v>5</v>
      </c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  <c r="CR397" s="39"/>
      <c r="CS397" s="39"/>
      <c r="CT397" s="39"/>
      <c r="CU397" s="39"/>
      <c r="CV397" s="39"/>
      <c r="CW397" s="39"/>
      <c r="CX397" s="39"/>
      <c r="CY397" s="39"/>
      <c r="CZ397" s="39"/>
      <c r="DA397" s="39"/>
      <c r="DB397" s="39"/>
      <c r="DC397" s="39"/>
      <c r="DD397" s="39"/>
      <c r="DE397" s="39"/>
      <c r="DF397" s="39"/>
      <c r="DG397" s="39"/>
      <c r="DH397" s="39"/>
      <c r="DI397" s="39"/>
      <c r="DJ397" s="39"/>
      <c r="DK397" s="39"/>
      <c r="DL397" s="39"/>
      <c r="DM397" s="39"/>
      <c r="DN397" s="39"/>
      <c r="DO397" s="39"/>
      <c r="DP397" s="55">
        <v>0</v>
      </c>
      <c r="DQ397" s="40">
        <v>1</v>
      </c>
      <c r="DR397" s="40">
        <f>PRODUCT(Таблица1[[#This Row],[Столбец4]:[РЕГ НТЛ]])</f>
        <v>0</v>
      </c>
    </row>
    <row r="398" spans="1:122" x14ac:dyDescent="0.25">
      <c r="A398" s="35">
        <v>120</v>
      </c>
      <c r="B398" s="36" t="s">
        <v>233</v>
      </c>
      <c r="C398" s="36" t="s">
        <v>23</v>
      </c>
      <c r="D398" s="36" t="s">
        <v>57</v>
      </c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>
        <v>5</v>
      </c>
      <c r="BZ398" s="36"/>
      <c r="CA398" s="36"/>
      <c r="CB398" s="36"/>
      <c r="CC398" s="36"/>
      <c r="CD398" s="36"/>
      <c r="CE398" s="36"/>
      <c r="CF398" s="36"/>
      <c r="CG398" s="36"/>
      <c r="CH398" s="36"/>
      <c r="CI398" s="36"/>
      <c r="CJ398" s="36"/>
      <c r="CK398" s="36"/>
      <c r="CL398" s="36"/>
      <c r="CM398" s="36"/>
      <c r="CN398" s="36"/>
      <c r="CO398" s="36"/>
      <c r="CP398" s="36"/>
      <c r="CQ398" s="36"/>
      <c r="CR398" s="36"/>
      <c r="CS398" s="36"/>
      <c r="CT398" s="36"/>
      <c r="CU398" s="36"/>
      <c r="CV398" s="36"/>
      <c r="CW398" s="36"/>
      <c r="CX398" s="36"/>
      <c r="CY398" s="36"/>
      <c r="CZ398" s="36"/>
      <c r="DA398" s="36"/>
      <c r="DB398" s="36"/>
      <c r="DC398" s="36"/>
      <c r="DD398" s="36"/>
      <c r="DE398" s="36"/>
      <c r="DF398" s="36"/>
      <c r="DG398" s="36"/>
      <c r="DH398" s="36"/>
      <c r="DI398" s="36"/>
      <c r="DJ398" s="36"/>
      <c r="DK398" s="36"/>
      <c r="DL398" s="36"/>
      <c r="DM398" s="36"/>
      <c r="DN398" s="36"/>
      <c r="DO398" s="36"/>
      <c r="DP398" s="55">
        <v>0</v>
      </c>
      <c r="DQ398" s="37">
        <v>1</v>
      </c>
      <c r="DR398" s="37">
        <f>PRODUCT(Таблица1[[#This Row],[Столбец4]:[РЕГ НТЛ]])</f>
        <v>0</v>
      </c>
    </row>
    <row r="399" spans="1:122" x14ac:dyDescent="0.25">
      <c r="A399" s="35">
        <v>120</v>
      </c>
      <c r="B399" s="36" t="s">
        <v>233</v>
      </c>
      <c r="C399" s="36" t="s">
        <v>23</v>
      </c>
      <c r="D399" s="36" t="s">
        <v>57</v>
      </c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  <c r="BV399" s="36"/>
      <c r="BW399" s="36"/>
      <c r="BX399" s="36"/>
      <c r="BY399" s="36"/>
      <c r="BZ399" s="36"/>
      <c r="CA399" s="36"/>
      <c r="CB399" s="36">
        <v>4</v>
      </c>
      <c r="CC399" s="36"/>
      <c r="CD399" s="36"/>
      <c r="CE399" s="36"/>
      <c r="CF399" s="36"/>
      <c r="CG399" s="36"/>
      <c r="CH399" s="36"/>
      <c r="CI399" s="36"/>
      <c r="CJ399" s="36"/>
      <c r="CK399" s="36"/>
      <c r="CL399" s="36"/>
      <c r="CM399" s="36"/>
      <c r="CN399" s="36"/>
      <c r="CO399" s="36"/>
      <c r="CP399" s="36"/>
      <c r="CQ399" s="36"/>
      <c r="CR399" s="36"/>
      <c r="CS399" s="36"/>
      <c r="CT399" s="36"/>
      <c r="CU399" s="36"/>
      <c r="CV399" s="36"/>
      <c r="CW399" s="36"/>
      <c r="CX399" s="36"/>
      <c r="CY399" s="36"/>
      <c r="CZ399" s="36"/>
      <c r="DA399" s="36"/>
      <c r="DB399" s="36"/>
      <c r="DC399" s="36"/>
      <c r="DD399" s="36"/>
      <c r="DE399" s="36"/>
      <c r="DF399" s="36"/>
      <c r="DG399" s="36"/>
      <c r="DH399" s="36"/>
      <c r="DI399" s="36"/>
      <c r="DJ399" s="36"/>
      <c r="DK399" s="36"/>
      <c r="DL399" s="36"/>
      <c r="DM399" s="36"/>
      <c r="DN399" s="36"/>
      <c r="DO399" s="36"/>
      <c r="DP399" s="55">
        <v>0</v>
      </c>
      <c r="DQ399" s="37">
        <v>1</v>
      </c>
      <c r="DR399" s="37">
        <f>PRODUCT(Таблица1[[#This Row],[Столбец4]:[РЕГ НТЛ]])</f>
        <v>0</v>
      </c>
    </row>
    <row r="400" spans="1:122" x14ac:dyDescent="0.25">
      <c r="A400" s="35">
        <v>96</v>
      </c>
      <c r="B400" s="36" t="s">
        <v>234</v>
      </c>
      <c r="C400" s="36" t="s">
        <v>23</v>
      </c>
      <c r="D400" s="36" t="s">
        <v>53</v>
      </c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>
        <v>3</v>
      </c>
      <c r="CX400" s="36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  <c r="DK400" s="36"/>
      <c r="DL400" s="36"/>
      <c r="DM400" s="36"/>
      <c r="DN400" s="36"/>
      <c r="DO400" s="36"/>
      <c r="DP400" s="56">
        <v>12</v>
      </c>
      <c r="DQ400" s="62">
        <v>0.5</v>
      </c>
      <c r="DR400" s="37">
        <f>PRODUCT(Таблица1[[#This Row],[Столбец4]:[РЕГ НТЛ]])</f>
        <v>6</v>
      </c>
    </row>
    <row r="401" spans="1:122" x14ac:dyDescent="0.25">
      <c r="A401" s="35">
        <v>96</v>
      </c>
      <c r="B401" s="36" t="s">
        <v>234</v>
      </c>
      <c r="C401" s="36" t="s">
        <v>23</v>
      </c>
      <c r="D401" s="36" t="s">
        <v>53</v>
      </c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>
        <v>4</v>
      </c>
      <c r="BW401" s="36"/>
      <c r="BX401" s="36"/>
      <c r="BY401" s="36"/>
      <c r="BZ401" s="36"/>
      <c r="CA401" s="36"/>
      <c r="CB401" s="36"/>
      <c r="CC401" s="36"/>
      <c r="CD401" s="36"/>
      <c r="CE401" s="36"/>
      <c r="CF401" s="36"/>
      <c r="CG401" s="36"/>
      <c r="CH401" s="36"/>
      <c r="CI401" s="36"/>
      <c r="CJ401" s="36"/>
      <c r="CK401" s="36"/>
      <c r="CL401" s="36"/>
      <c r="CM401" s="36"/>
      <c r="CN401" s="36"/>
      <c r="CO401" s="36"/>
      <c r="CP401" s="36"/>
      <c r="CQ401" s="36"/>
      <c r="CR401" s="36"/>
      <c r="CS401" s="36"/>
      <c r="CT401" s="36"/>
      <c r="CU401" s="36"/>
      <c r="CV401" s="36"/>
      <c r="CW401" s="36"/>
      <c r="CX401" s="36"/>
      <c r="CY401" s="36"/>
      <c r="CZ401" s="36"/>
      <c r="DA401" s="36"/>
      <c r="DB401" s="36"/>
      <c r="DC401" s="36"/>
      <c r="DD401" s="36"/>
      <c r="DE401" s="36"/>
      <c r="DF401" s="36"/>
      <c r="DG401" s="36"/>
      <c r="DH401" s="36"/>
      <c r="DI401" s="36"/>
      <c r="DJ401" s="36"/>
      <c r="DK401" s="36"/>
      <c r="DL401" s="36"/>
      <c r="DM401" s="36"/>
      <c r="DN401" s="36"/>
      <c r="DO401" s="36"/>
      <c r="DP401" s="55">
        <v>0</v>
      </c>
      <c r="DQ401" s="62">
        <v>0.5</v>
      </c>
      <c r="DR401" s="37">
        <f>PRODUCT(Таблица1[[#This Row],[Столбец4]:[РЕГ НТЛ]])</f>
        <v>0</v>
      </c>
    </row>
    <row r="402" spans="1:122" x14ac:dyDescent="0.25">
      <c r="A402" s="35">
        <v>96</v>
      </c>
      <c r="B402" s="36" t="s">
        <v>234</v>
      </c>
      <c r="C402" s="36" t="s">
        <v>23</v>
      </c>
      <c r="D402" s="36" t="s">
        <v>53</v>
      </c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>
        <v>4</v>
      </c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I402" s="36"/>
      <c r="CJ402" s="36"/>
      <c r="CK402" s="36"/>
      <c r="CL402" s="36"/>
      <c r="CM402" s="36"/>
      <c r="CN402" s="36"/>
      <c r="CO402" s="36"/>
      <c r="CP402" s="36"/>
      <c r="CQ402" s="36"/>
      <c r="CR402" s="36"/>
      <c r="CS402" s="36"/>
      <c r="CT402" s="36"/>
      <c r="CU402" s="36"/>
      <c r="CV402" s="36"/>
      <c r="CW402" s="36"/>
      <c r="CX402" s="36"/>
      <c r="CY402" s="36"/>
      <c r="CZ402" s="36"/>
      <c r="DA402" s="36"/>
      <c r="DB402" s="36"/>
      <c r="DC402" s="36"/>
      <c r="DD402" s="36"/>
      <c r="DE402" s="36"/>
      <c r="DF402" s="36"/>
      <c r="DG402" s="36"/>
      <c r="DH402" s="36"/>
      <c r="DI402" s="36"/>
      <c r="DJ402" s="36"/>
      <c r="DK402" s="36"/>
      <c r="DL402" s="36"/>
      <c r="DM402" s="36"/>
      <c r="DN402" s="36"/>
      <c r="DO402" s="36"/>
      <c r="DP402" s="55">
        <v>0</v>
      </c>
      <c r="DQ402" s="62">
        <v>0.5</v>
      </c>
      <c r="DR402" s="37">
        <f>PRODUCT(Таблица1[[#This Row],[Столбец4]:[РЕГ НТЛ]])</f>
        <v>0</v>
      </c>
    </row>
    <row r="403" spans="1:122" x14ac:dyDescent="0.25">
      <c r="A403" s="38">
        <v>96</v>
      </c>
      <c r="B403" s="39" t="s">
        <v>234</v>
      </c>
      <c r="C403" s="36" t="s">
        <v>23</v>
      </c>
      <c r="D403" s="39" t="s">
        <v>53</v>
      </c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>
        <v>4</v>
      </c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  <c r="CN403" s="39"/>
      <c r="CO403" s="39"/>
      <c r="CP403" s="39"/>
      <c r="CQ403" s="39"/>
      <c r="CR403" s="39"/>
      <c r="CS403" s="39"/>
      <c r="CT403" s="39"/>
      <c r="CU403" s="39"/>
      <c r="CV403" s="39"/>
      <c r="CW403" s="39"/>
      <c r="CX403" s="39"/>
      <c r="CY403" s="39"/>
      <c r="CZ403" s="39"/>
      <c r="DA403" s="39"/>
      <c r="DB403" s="39"/>
      <c r="DC403" s="39"/>
      <c r="DD403" s="39"/>
      <c r="DE403" s="39"/>
      <c r="DF403" s="39"/>
      <c r="DG403" s="39"/>
      <c r="DH403" s="39"/>
      <c r="DI403" s="39"/>
      <c r="DJ403" s="39"/>
      <c r="DK403" s="39"/>
      <c r="DL403" s="39"/>
      <c r="DM403" s="39"/>
      <c r="DN403" s="39"/>
      <c r="DO403" s="39"/>
      <c r="DP403" s="55">
        <v>0</v>
      </c>
      <c r="DQ403" s="62">
        <v>0.5</v>
      </c>
      <c r="DR403" s="40">
        <f>PRODUCT(Таблица1[[#This Row],[Столбец4]:[РЕГ НТЛ]])</f>
        <v>0</v>
      </c>
    </row>
    <row r="404" spans="1:122" x14ac:dyDescent="0.25">
      <c r="A404" s="35">
        <v>96</v>
      </c>
      <c r="B404" s="36" t="s">
        <v>234</v>
      </c>
      <c r="C404" s="36" t="s">
        <v>23</v>
      </c>
      <c r="D404" s="36" t="s">
        <v>53</v>
      </c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/>
      <c r="BX404" s="36"/>
      <c r="BY404" s="36"/>
      <c r="BZ404" s="36"/>
      <c r="CA404" s="36"/>
      <c r="CB404" s="36">
        <v>6</v>
      </c>
      <c r="CC404" s="36"/>
      <c r="CD404" s="36"/>
      <c r="CE404" s="36"/>
      <c r="CF404" s="36"/>
      <c r="CG404" s="36"/>
      <c r="CH404" s="36"/>
      <c r="CI404" s="36"/>
      <c r="CJ404" s="36"/>
      <c r="CK404" s="36"/>
      <c r="CL404" s="36"/>
      <c r="CM404" s="36"/>
      <c r="CN404" s="36"/>
      <c r="CO404" s="36"/>
      <c r="CP404" s="36"/>
      <c r="CQ404" s="36"/>
      <c r="CR404" s="36"/>
      <c r="CS404" s="36"/>
      <c r="CT404" s="36"/>
      <c r="CU404" s="36"/>
      <c r="CV404" s="36"/>
      <c r="CW404" s="36"/>
      <c r="CX404" s="36"/>
      <c r="CY404" s="36"/>
      <c r="CZ404" s="36"/>
      <c r="DA404" s="36"/>
      <c r="DB404" s="36"/>
      <c r="DC404" s="36"/>
      <c r="DD404" s="36"/>
      <c r="DE404" s="36"/>
      <c r="DF404" s="36"/>
      <c r="DG404" s="36"/>
      <c r="DH404" s="36"/>
      <c r="DI404" s="36"/>
      <c r="DJ404" s="36"/>
      <c r="DK404" s="36"/>
      <c r="DL404" s="36"/>
      <c r="DM404" s="36"/>
      <c r="DN404" s="36"/>
      <c r="DO404" s="36"/>
      <c r="DP404" s="55">
        <v>0</v>
      </c>
      <c r="DQ404" s="62">
        <v>0.5</v>
      </c>
      <c r="DR404" s="37">
        <f>PRODUCT(Таблица1[[#This Row],[Столбец4]:[РЕГ НТЛ]])</f>
        <v>0</v>
      </c>
    </row>
    <row r="405" spans="1:122" x14ac:dyDescent="0.25">
      <c r="A405" s="35">
        <v>82</v>
      </c>
      <c r="B405" s="36" t="s">
        <v>308</v>
      </c>
      <c r="C405" s="36" t="s">
        <v>23</v>
      </c>
      <c r="D405" s="36" t="s">
        <v>53</v>
      </c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>
        <v>5</v>
      </c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I405" s="36"/>
      <c r="CJ405" s="36"/>
      <c r="CK405" s="36"/>
      <c r="CL405" s="36"/>
      <c r="CM405" s="36"/>
      <c r="CN405" s="36"/>
      <c r="CO405" s="36"/>
      <c r="CP405" s="36"/>
      <c r="CQ405" s="36"/>
      <c r="CR405" s="36"/>
      <c r="CS405" s="36"/>
      <c r="CT405" s="36"/>
      <c r="CU405" s="36"/>
      <c r="CV405" s="36"/>
      <c r="CW405" s="36"/>
      <c r="CX405" s="36"/>
      <c r="CY405" s="36"/>
      <c r="CZ405" s="36"/>
      <c r="DA405" s="36"/>
      <c r="DB405" s="36"/>
      <c r="DC405" s="36"/>
      <c r="DD405" s="36"/>
      <c r="DE405" s="36"/>
      <c r="DF405" s="36"/>
      <c r="DG405" s="36"/>
      <c r="DH405" s="36"/>
      <c r="DI405" s="36"/>
      <c r="DJ405" s="36"/>
      <c r="DK405" s="36"/>
      <c r="DL405" s="36"/>
      <c r="DM405" s="36"/>
      <c r="DN405" s="36"/>
      <c r="DO405" s="36"/>
      <c r="DP405" s="56">
        <v>2</v>
      </c>
      <c r="DQ405" s="37">
        <v>1</v>
      </c>
      <c r="DR405" s="37">
        <f>PRODUCT(Таблица1[[#This Row],[Столбец4]:[РЕГ НТЛ]])</f>
        <v>2</v>
      </c>
    </row>
    <row r="406" spans="1:122" x14ac:dyDescent="0.25">
      <c r="A406" s="35">
        <v>82</v>
      </c>
      <c r="B406" s="36" t="s">
        <v>308</v>
      </c>
      <c r="C406" s="36" t="s">
        <v>23</v>
      </c>
      <c r="D406" s="36" t="s">
        <v>53</v>
      </c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>
        <v>4</v>
      </c>
      <c r="BJ406" s="36"/>
      <c r="BK406" s="36"/>
      <c r="BL406" s="36"/>
      <c r="BM406" s="36"/>
      <c r="BN406" s="36"/>
      <c r="BO406" s="36"/>
      <c r="BP406" s="36"/>
      <c r="BQ406" s="36"/>
      <c r="BR406" s="36"/>
      <c r="BS406" s="36"/>
      <c r="BT406" s="36"/>
      <c r="BU406" s="36"/>
      <c r="BV406" s="36"/>
      <c r="BW406" s="36"/>
      <c r="BX406" s="36"/>
      <c r="BY406" s="36"/>
      <c r="BZ406" s="36"/>
      <c r="CA406" s="36"/>
      <c r="CB406" s="36"/>
      <c r="CC406" s="36"/>
      <c r="CD406" s="36"/>
      <c r="CE406" s="36"/>
      <c r="CF406" s="36"/>
      <c r="CG406" s="36"/>
      <c r="CH406" s="36"/>
      <c r="CI406" s="36"/>
      <c r="CJ406" s="36"/>
      <c r="CK406" s="36"/>
      <c r="CL406" s="36"/>
      <c r="CM406" s="36"/>
      <c r="CN406" s="36"/>
      <c r="CO406" s="36"/>
      <c r="CP406" s="36"/>
      <c r="CQ406" s="36"/>
      <c r="CR406" s="36"/>
      <c r="CS406" s="36"/>
      <c r="CT406" s="36"/>
      <c r="CU406" s="36"/>
      <c r="CV406" s="36"/>
      <c r="CW406" s="36"/>
      <c r="CX406" s="36"/>
      <c r="CY406" s="36"/>
      <c r="CZ406" s="36"/>
      <c r="DA406" s="36"/>
      <c r="DB406" s="36"/>
      <c r="DC406" s="36"/>
      <c r="DD406" s="36"/>
      <c r="DE406" s="36"/>
      <c r="DF406" s="36"/>
      <c r="DG406" s="36"/>
      <c r="DH406" s="36"/>
      <c r="DI406" s="36"/>
      <c r="DJ406" s="36"/>
      <c r="DK406" s="36"/>
      <c r="DL406" s="36"/>
      <c r="DM406" s="36"/>
      <c r="DN406" s="36"/>
      <c r="DO406" s="36"/>
      <c r="DP406" s="56">
        <v>2</v>
      </c>
      <c r="DQ406" s="37">
        <v>1</v>
      </c>
      <c r="DR406" s="37">
        <f>PRODUCT(Таблица1[[#This Row],[Столбец4]:[РЕГ НТЛ]])</f>
        <v>2</v>
      </c>
    </row>
    <row r="407" spans="1:122" x14ac:dyDescent="0.25">
      <c r="A407" s="35">
        <v>82</v>
      </c>
      <c r="B407" s="36" t="s">
        <v>308</v>
      </c>
      <c r="C407" s="36" t="s">
        <v>23</v>
      </c>
      <c r="D407" s="36" t="s">
        <v>53</v>
      </c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>
        <v>9</v>
      </c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36"/>
      <c r="CL407" s="36"/>
      <c r="CM407" s="36"/>
      <c r="CN407" s="36"/>
      <c r="CO407" s="36"/>
      <c r="CP407" s="36"/>
      <c r="CQ407" s="36"/>
      <c r="CR407" s="36"/>
      <c r="CS407" s="36"/>
      <c r="CT407" s="36"/>
      <c r="CU407" s="36"/>
      <c r="CV407" s="36"/>
      <c r="CW407" s="36"/>
      <c r="CX407" s="36"/>
      <c r="CY407" s="36"/>
      <c r="CZ407" s="36"/>
      <c r="DA407" s="36"/>
      <c r="DB407" s="36"/>
      <c r="DC407" s="36"/>
      <c r="DD407" s="36"/>
      <c r="DE407" s="36"/>
      <c r="DF407" s="36"/>
      <c r="DG407" s="36"/>
      <c r="DH407" s="36"/>
      <c r="DI407" s="36"/>
      <c r="DJ407" s="36"/>
      <c r="DK407" s="36"/>
      <c r="DL407" s="36"/>
      <c r="DM407" s="36"/>
      <c r="DN407" s="36"/>
      <c r="DO407" s="36"/>
      <c r="DP407" s="55">
        <v>0</v>
      </c>
      <c r="DQ407" s="37">
        <v>1</v>
      </c>
      <c r="DR407" s="37">
        <f>PRODUCT(Таблица1[[#This Row],[Столбец4]:[РЕГ НТЛ]])</f>
        <v>0</v>
      </c>
    </row>
    <row r="408" spans="1:122" x14ac:dyDescent="0.25">
      <c r="A408" s="38">
        <v>6</v>
      </c>
      <c r="B408" s="39" t="s">
        <v>327</v>
      </c>
      <c r="C408" s="36" t="s">
        <v>23</v>
      </c>
      <c r="D408" s="39" t="s">
        <v>114</v>
      </c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>
        <v>3</v>
      </c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  <c r="CT408" s="39"/>
      <c r="CU408" s="39"/>
      <c r="CV408" s="39"/>
      <c r="CW408" s="39"/>
      <c r="CX408" s="39"/>
      <c r="CY408" s="39"/>
      <c r="CZ408" s="39"/>
      <c r="DA408" s="39"/>
      <c r="DB408" s="39"/>
      <c r="DC408" s="39"/>
      <c r="DD408" s="39"/>
      <c r="DE408" s="39"/>
      <c r="DF408" s="39"/>
      <c r="DG408" s="39"/>
      <c r="DH408" s="39"/>
      <c r="DI408" s="39"/>
      <c r="DJ408" s="39"/>
      <c r="DK408" s="39"/>
      <c r="DL408" s="39"/>
      <c r="DM408" s="39"/>
      <c r="DN408" s="39"/>
      <c r="DO408" s="39"/>
      <c r="DP408" s="58">
        <v>4</v>
      </c>
      <c r="DQ408" s="40">
        <v>1</v>
      </c>
      <c r="DR408" s="40">
        <f>PRODUCT(Таблица1[[#This Row],[Столбец4]:[РЕГ НТЛ]])</f>
        <v>4</v>
      </c>
    </row>
    <row r="409" spans="1:122" x14ac:dyDescent="0.25">
      <c r="A409" s="10">
        <v>6</v>
      </c>
      <c r="B409" s="2" t="s">
        <v>327</v>
      </c>
      <c r="C409" s="36" t="s">
        <v>23</v>
      </c>
      <c r="D409" s="2" t="s">
        <v>114</v>
      </c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>
        <v>3</v>
      </c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1"/>
      <c r="AH409" s="1"/>
      <c r="AI409" s="1"/>
      <c r="AJ409" s="1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57">
        <v>4</v>
      </c>
      <c r="DQ409" s="23">
        <v>1</v>
      </c>
      <c r="DR409" s="23">
        <f>PRODUCT(Таблица1[[#This Row],[Столбец4]:[РЕГ НТЛ]])</f>
        <v>4</v>
      </c>
    </row>
    <row r="410" spans="1:122" x14ac:dyDescent="0.25">
      <c r="A410" s="10">
        <v>6</v>
      </c>
      <c r="B410" s="2" t="s">
        <v>327</v>
      </c>
      <c r="C410" s="36" t="s">
        <v>23</v>
      </c>
      <c r="D410" s="2" t="s">
        <v>114</v>
      </c>
      <c r="E410" s="2"/>
      <c r="F410" s="2"/>
      <c r="G410" s="2">
        <v>5</v>
      </c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55">
        <v>0</v>
      </c>
      <c r="DQ410" s="23">
        <v>1</v>
      </c>
      <c r="DR410" s="23">
        <f>PRODUCT(Таблица1[[#This Row],[Столбец4]:[РЕГ НТЛ]])</f>
        <v>0</v>
      </c>
    </row>
    <row r="411" spans="1:122" x14ac:dyDescent="0.25">
      <c r="A411" s="35">
        <v>116</v>
      </c>
      <c r="B411" s="36" t="s">
        <v>239</v>
      </c>
      <c r="C411" s="36" t="s">
        <v>23</v>
      </c>
      <c r="D411" s="36" t="s">
        <v>53</v>
      </c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/>
      <c r="CF411" s="36"/>
      <c r="CG411" s="36"/>
      <c r="CH411" s="36"/>
      <c r="CI411" s="36"/>
      <c r="CJ411" s="36"/>
      <c r="CK411" s="36"/>
      <c r="CL411" s="36"/>
      <c r="CM411" s="36"/>
      <c r="CN411" s="36"/>
      <c r="CO411" s="36"/>
      <c r="CP411" s="36"/>
      <c r="CQ411" s="36"/>
      <c r="CR411" s="36"/>
      <c r="CS411" s="36">
        <v>4</v>
      </c>
      <c r="CT411" s="36"/>
      <c r="CU411" s="36"/>
      <c r="CV411" s="36"/>
      <c r="CW411" s="36"/>
      <c r="CX411" s="36"/>
      <c r="CY411" s="36"/>
      <c r="CZ411" s="36"/>
      <c r="DA411" s="36"/>
      <c r="DB411" s="36"/>
      <c r="DC411" s="36"/>
      <c r="DD411" s="36"/>
      <c r="DE411" s="36"/>
      <c r="DF411" s="36"/>
      <c r="DG411" s="36"/>
      <c r="DH411" s="36"/>
      <c r="DI411" s="36"/>
      <c r="DJ411" s="36"/>
      <c r="DK411" s="36"/>
      <c r="DL411" s="36"/>
      <c r="DM411" s="36"/>
      <c r="DN411" s="36"/>
      <c r="DO411" s="36"/>
      <c r="DP411" s="56">
        <v>6</v>
      </c>
      <c r="DQ411" s="62">
        <v>0.5</v>
      </c>
      <c r="DR411" s="37">
        <f>PRODUCT(Таблица1[[#This Row],[Столбец4]:[РЕГ НТЛ]])</f>
        <v>3</v>
      </c>
    </row>
    <row r="412" spans="1:122" x14ac:dyDescent="0.25">
      <c r="A412" s="35">
        <v>116</v>
      </c>
      <c r="B412" s="36" t="s">
        <v>239</v>
      </c>
      <c r="C412" s="36" t="s">
        <v>23</v>
      </c>
      <c r="D412" s="36" t="s">
        <v>53</v>
      </c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  <c r="BP412" s="36"/>
      <c r="BQ412" s="36"/>
      <c r="BR412" s="36"/>
      <c r="BS412" s="36"/>
      <c r="BT412" s="36"/>
      <c r="BU412" s="36"/>
      <c r="BV412" s="36"/>
      <c r="BW412" s="36"/>
      <c r="BX412" s="36"/>
      <c r="BY412" s="36"/>
      <c r="BZ412" s="36">
        <v>6</v>
      </c>
      <c r="CA412" s="36"/>
      <c r="CB412" s="36"/>
      <c r="CC412" s="36"/>
      <c r="CD412" s="36"/>
      <c r="CE412" s="36"/>
      <c r="CF412" s="36"/>
      <c r="CG412" s="36"/>
      <c r="CH412" s="36"/>
      <c r="CI412" s="36"/>
      <c r="CJ412" s="36"/>
      <c r="CK412" s="36"/>
      <c r="CL412" s="36"/>
      <c r="CM412" s="36"/>
      <c r="CN412" s="36"/>
      <c r="CO412" s="36"/>
      <c r="CP412" s="36"/>
      <c r="CQ412" s="36"/>
      <c r="CR412" s="36"/>
      <c r="CS412" s="36"/>
      <c r="CT412" s="36"/>
      <c r="CU412" s="36"/>
      <c r="CV412" s="36"/>
      <c r="CW412" s="36"/>
      <c r="CX412" s="36"/>
      <c r="CY412" s="36"/>
      <c r="CZ412" s="36"/>
      <c r="DA412" s="36"/>
      <c r="DB412" s="36"/>
      <c r="DC412" s="36"/>
      <c r="DD412" s="36"/>
      <c r="DE412" s="36"/>
      <c r="DF412" s="36"/>
      <c r="DG412" s="36"/>
      <c r="DH412" s="36"/>
      <c r="DI412" s="36"/>
      <c r="DJ412" s="36"/>
      <c r="DK412" s="36"/>
      <c r="DL412" s="36"/>
      <c r="DM412" s="36"/>
      <c r="DN412" s="36"/>
      <c r="DO412" s="36"/>
      <c r="DP412" s="55">
        <v>0</v>
      </c>
      <c r="DQ412" s="62">
        <v>0.5</v>
      </c>
      <c r="DR412" s="37">
        <f>PRODUCT(Таблица1[[#This Row],[Столбец4]:[РЕГ НТЛ]])</f>
        <v>0</v>
      </c>
    </row>
    <row r="413" spans="1:122" x14ac:dyDescent="0.25">
      <c r="A413" s="35">
        <v>116</v>
      </c>
      <c r="B413" s="36" t="s">
        <v>239</v>
      </c>
      <c r="C413" s="36" t="s">
        <v>23</v>
      </c>
      <c r="D413" s="36" t="s">
        <v>53</v>
      </c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  <c r="BZ413" s="36"/>
      <c r="CA413" s="36">
        <v>4</v>
      </c>
      <c r="CB413" s="36"/>
      <c r="CC413" s="36"/>
      <c r="CD413" s="36"/>
      <c r="CE413" s="36"/>
      <c r="CF413" s="36"/>
      <c r="CG413" s="36"/>
      <c r="CH413" s="36"/>
      <c r="CI413" s="36"/>
      <c r="CJ413" s="36"/>
      <c r="CK413" s="36"/>
      <c r="CL413" s="36"/>
      <c r="CM413" s="36"/>
      <c r="CN413" s="36"/>
      <c r="CO413" s="36"/>
      <c r="CP413" s="36"/>
      <c r="CQ413" s="36"/>
      <c r="CR413" s="36"/>
      <c r="CS413" s="36"/>
      <c r="CT413" s="36"/>
      <c r="CU413" s="36"/>
      <c r="CV413" s="36"/>
      <c r="CW413" s="36"/>
      <c r="CX413" s="36"/>
      <c r="CY413" s="36"/>
      <c r="CZ413" s="36"/>
      <c r="DA413" s="36"/>
      <c r="DB413" s="36"/>
      <c r="DC413" s="36"/>
      <c r="DD413" s="36"/>
      <c r="DE413" s="36"/>
      <c r="DF413" s="36"/>
      <c r="DG413" s="36"/>
      <c r="DH413" s="36"/>
      <c r="DI413" s="36"/>
      <c r="DJ413" s="36"/>
      <c r="DK413" s="36"/>
      <c r="DL413" s="36"/>
      <c r="DM413" s="36"/>
      <c r="DN413" s="36"/>
      <c r="DO413" s="36"/>
      <c r="DP413" s="55">
        <v>0</v>
      </c>
      <c r="DQ413" s="62">
        <v>0.5</v>
      </c>
      <c r="DR413" s="37">
        <f>PRODUCT(Таблица1[[#This Row],[Столбец4]:[РЕГ НТЛ]])</f>
        <v>0</v>
      </c>
    </row>
    <row r="414" spans="1:122" x14ac:dyDescent="0.25">
      <c r="A414" s="35">
        <v>28</v>
      </c>
      <c r="B414" s="36" t="s">
        <v>333</v>
      </c>
      <c r="C414" s="36" t="s">
        <v>23</v>
      </c>
      <c r="D414" s="36" t="s">
        <v>134</v>
      </c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 t="s">
        <v>142</v>
      </c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  <c r="CD414" s="36"/>
      <c r="CE414" s="36"/>
      <c r="CF414" s="36"/>
      <c r="CG414" s="36"/>
      <c r="CH414" s="36"/>
      <c r="CI414" s="36"/>
      <c r="CJ414" s="36"/>
      <c r="CK414" s="36"/>
      <c r="CL414" s="36"/>
      <c r="CM414" s="36"/>
      <c r="CN414" s="36"/>
      <c r="CO414" s="36"/>
      <c r="CP414" s="36"/>
      <c r="CQ414" s="36"/>
      <c r="CR414" s="36"/>
      <c r="CS414" s="36"/>
      <c r="CT414" s="36"/>
      <c r="CU414" s="36"/>
      <c r="CV414" s="36"/>
      <c r="CW414" s="36"/>
      <c r="CX414" s="36"/>
      <c r="CY414" s="36"/>
      <c r="CZ414" s="36"/>
      <c r="DA414" s="36"/>
      <c r="DB414" s="36"/>
      <c r="DC414" s="36"/>
      <c r="DD414" s="36"/>
      <c r="DE414" s="36"/>
      <c r="DF414" s="36"/>
      <c r="DG414" s="36"/>
      <c r="DH414" s="36"/>
      <c r="DI414" s="36"/>
      <c r="DJ414" s="36"/>
      <c r="DK414" s="36"/>
      <c r="DL414" s="36"/>
      <c r="DM414" s="36"/>
      <c r="DN414" s="36"/>
      <c r="DO414" s="36"/>
      <c r="DP414" s="55">
        <v>0</v>
      </c>
      <c r="DQ414" s="37">
        <v>1</v>
      </c>
      <c r="DR414" s="37">
        <f>PRODUCT(Таблица1[[#This Row],[Столбец4]:[РЕГ НТЛ]])</f>
        <v>0</v>
      </c>
    </row>
    <row r="415" spans="1:122" x14ac:dyDescent="0.25">
      <c r="A415" s="44">
        <v>28</v>
      </c>
      <c r="B415" s="19" t="s">
        <v>333</v>
      </c>
      <c r="C415" s="36" t="s">
        <v>23</v>
      </c>
      <c r="D415" s="19" t="s">
        <v>134</v>
      </c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>
        <v>8</v>
      </c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55">
        <v>0</v>
      </c>
      <c r="DQ415" s="24">
        <v>1</v>
      </c>
      <c r="DR415" s="24">
        <f>PRODUCT(Таблица1[[#This Row],[Столбец4]:[РЕГ НТЛ]])</f>
        <v>0</v>
      </c>
    </row>
    <row r="416" spans="1:122" x14ac:dyDescent="0.25">
      <c r="A416" s="10">
        <v>28</v>
      </c>
      <c r="B416" s="2" t="s">
        <v>333</v>
      </c>
      <c r="C416" s="36" t="s">
        <v>23</v>
      </c>
      <c r="D416" s="2" t="s">
        <v>134</v>
      </c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>
        <v>8</v>
      </c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55">
        <v>0</v>
      </c>
      <c r="DQ416" s="23">
        <v>1</v>
      </c>
      <c r="DR416" s="23">
        <f>PRODUCT(Таблица1[[#This Row],[Столбец4]:[РЕГ НТЛ]])</f>
        <v>0</v>
      </c>
    </row>
    <row r="417" spans="1:122" x14ac:dyDescent="0.25">
      <c r="A417" s="35">
        <v>34</v>
      </c>
      <c r="B417" s="36" t="s">
        <v>335</v>
      </c>
      <c r="C417" s="36" t="s">
        <v>23</v>
      </c>
      <c r="D417" s="36" t="s">
        <v>134</v>
      </c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>
        <v>6</v>
      </c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  <c r="BQ417" s="36"/>
      <c r="BR417" s="36"/>
      <c r="BS417" s="36"/>
      <c r="BT417" s="36"/>
      <c r="BU417" s="36"/>
      <c r="BV417" s="36"/>
      <c r="BW417" s="36"/>
      <c r="BX417" s="36"/>
      <c r="BY417" s="36"/>
      <c r="BZ417" s="36"/>
      <c r="CA417" s="36"/>
      <c r="CB417" s="36"/>
      <c r="CC417" s="36"/>
      <c r="CD417" s="36"/>
      <c r="CE417" s="36"/>
      <c r="CF417" s="36"/>
      <c r="CG417" s="36"/>
      <c r="CH417" s="36"/>
      <c r="CI417" s="36"/>
      <c r="CJ417" s="36"/>
      <c r="CK417" s="36"/>
      <c r="CL417" s="36"/>
      <c r="CM417" s="36"/>
      <c r="CN417" s="36"/>
      <c r="CO417" s="36"/>
      <c r="CP417" s="36"/>
      <c r="CQ417" s="36"/>
      <c r="CR417" s="36"/>
      <c r="CS417" s="36"/>
      <c r="CT417" s="36"/>
      <c r="CU417" s="36"/>
      <c r="CV417" s="36"/>
      <c r="CW417" s="36"/>
      <c r="CX417" s="36"/>
      <c r="CY417" s="36"/>
      <c r="CZ417" s="36"/>
      <c r="DA417" s="36"/>
      <c r="DB417" s="36"/>
      <c r="DC417" s="36"/>
      <c r="DD417" s="36"/>
      <c r="DE417" s="36"/>
      <c r="DF417" s="36"/>
      <c r="DG417" s="36"/>
      <c r="DH417" s="36"/>
      <c r="DI417" s="36"/>
      <c r="DJ417" s="36"/>
      <c r="DK417" s="36"/>
      <c r="DL417" s="36"/>
      <c r="DM417" s="36"/>
      <c r="DN417" s="36"/>
      <c r="DO417" s="36"/>
      <c r="DP417" s="56">
        <v>2</v>
      </c>
      <c r="DQ417" s="37">
        <v>1</v>
      </c>
      <c r="DR417" s="37">
        <f>PRODUCT(Таблица1[[#This Row],[Столбец4]:[РЕГ НТЛ]])</f>
        <v>2</v>
      </c>
    </row>
    <row r="418" spans="1:122" x14ac:dyDescent="0.25">
      <c r="A418" s="10">
        <v>34</v>
      </c>
      <c r="B418" s="2" t="s">
        <v>335</v>
      </c>
      <c r="C418" s="36" t="s">
        <v>23</v>
      </c>
      <c r="D418" s="2" t="s">
        <v>134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>
        <v>6</v>
      </c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57">
        <v>2</v>
      </c>
      <c r="DQ418" s="23">
        <v>1</v>
      </c>
      <c r="DR418" s="23">
        <f>PRODUCT(Таблица1[[#This Row],[Столбец4]:[РЕГ НТЛ]])</f>
        <v>2</v>
      </c>
    </row>
    <row r="419" spans="1:122" x14ac:dyDescent="0.25">
      <c r="A419" s="10">
        <v>34</v>
      </c>
      <c r="B419" s="2" t="s">
        <v>335</v>
      </c>
      <c r="C419" s="36" t="s">
        <v>23</v>
      </c>
      <c r="D419" s="2" t="s">
        <v>134</v>
      </c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 t="s">
        <v>69</v>
      </c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55">
        <v>0</v>
      </c>
      <c r="DQ419" s="23">
        <v>1</v>
      </c>
      <c r="DR419" s="23">
        <f>PRODUCT(Таблица1[[#This Row],[Столбец4]:[РЕГ НТЛ]])</f>
        <v>0</v>
      </c>
    </row>
    <row r="420" spans="1:122" x14ac:dyDescent="0.25">
      <c r="A420" s="10">
        <v>34</v>
      </c>
      <c r="B420" s="2" t="s">
        <v>216</v>
      </c>
      <c r="C420" s="36" t="s">
        <v>23</v>
      </c>
      <c r="D420" s="2" t="s">
        <v>134</v>
      </c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>
        <v>3</v>
      </c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57">
        <v>8</v>
      </c>
      <c r="DQ420" s="23">
        <v>1</v>
      </c>
      <c r="DR420" s="23">
        <f>PRODUCT(Таблица1[[#This Row],[Столбец4]:[РЕГ НТЛ]])</f>
        <v>8</v>
      </c>
    </row>
    <row r="421" spans="1:122" x14ac:dyDescent="0.25">
      <c r="A421" s="38">
        <v>34</v>
      </c>
      <c r="B421" s="39" t="s">
        <v>216</v>
      </c>
      <c r="C421" s="36" t="s">
        <v>23</v>
      </c>
      <c r="D421" s="39" t="s">
        <v>134</v>
      </c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>
        <v>2</v>
      </c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  <c r="CR421" s="39"/>
      <c r="CS421" s="39"/>
      <c r="CT421" s="39"/>
      <c r="CU421" s="39"/>
      <c r="CV421" s="39"/>
      <c r="CW421" s="39"/>
      <c r="CX421" s="39"/>
      <c r="CY421" s="39"/>
      <c r="CZ421" s="39"/>
      <c r="DA421" s="39"/>
      <c r="DB421" s="39"/>
      <c r="DC421" s="39"/>
      <c r="DD421" s="39"/>
      <c r="DE421" s="39"/>
      <c r="DF421" s="39"/>
      <c r="DG421" s="39"/>
      <c r="DH421" s="39"/>
      <c r="DI421" s="39"/>
      <c r="DJ421" s="39"/>
      <c r="DK421" s="39"/>
      <c r="DL421" s="39"/>
      <c r="DM421" s="39"/>
      <c r="DN421" s="39"/>
      <c r="DO421" s="39"/>
      <c r="DP421" s="58">
        <v>8</v>
      </c>
      <c r="DQ421" s="40">
        <v>1</v>
      </c>
      <c r="DR421" s="40">
        <f>PRODUCT(Таблица1[[#This Row],[Столбец4]:[РЕГ НТЛ]])</f>
        <v>8</v>
      </c>
    </row>
    <row r="422" spans="1:122" x14ac:dyDescent="0.25">
      <c r="A422" s="44">
        <v>34</v>
      </c>
      <c r="B422" s="19" t="s">
        <v>216</v>
      </c>
      <c r="C422" s="36" t="s">
        <v>23</v>
      </c>
      <c r="D422" s="19" t="s">
        <v>134</v>
      </c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>
        <v>3</v>
      </c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59">
        <v>8</v>
      </c>
      <c r="DQ422" s="24">
        <v>1</v>
      </c>
      <c r="DR422" s="24">
        <f>PRODUCT(Таблица1[[#This Row],[Столбец4]:[РЕГ НТЛ]])</f>
        <v>8</v>
      </c>
    </row>
    <row r="423" spans="1:122" x14ac:dyDescent="0.25">
      <c r="A423" s="35">
        <v>55</v>
      </c>
      <c r="B423" s="36" t="s">
        <v>336</v>
      </c>
      <c r="C423" s="36" t="s">
        <v>23</v>
      </c>
      <c r="D423" s="36" t="s">
        <v>150</v>
      </c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  <c r="BN423" s="36"/>
      <c r="BO423" s="36"/>
      <c r="BP423" s="36"/>
      <c r="BQ423" s="36">
        <v>2</v>
      </c>
      <c r="BR423" s="36"/>
      <c r="BS423" s="36"/>
      <c r="BT423" s="36"/>
      <c r="BU423" s="36"/>
      <c r="BV423" s="36"/>
      <c r="BW423" s="36"/>
      <c r="BX423" s="36"/>
      <c r="BY423" s="36"/>
      <c r="BZ423" s="36"/>
      <c r="CA423" s="36"/>
      <c r="CB423" s="36"/>
      <c r="CC423" s="36"/>
      <c r="CD423" s="36"/>
      <c r="CE423" s="36"/>
      <c r="CF423" s="36"/>
      <c r="CG423" s="36"/>
      <c r="CH423" s="36"/>
      <c r="CI423" s="36"/>
      <c r="CJ423" s="36"/>
      <c r="CK423" s="36"/>
      <c r="CL423" s="36"/>
      <c r="CM423" s="36"/>
      <c r="CN423" s="36"/>
      <c r="CO423" s="36"/>
      <c r="CP423" s="36"/>
      <c r="CQ423" s="36"/>
      <c r="CR423" s="36"/>
      <c r="CS423" s="36"/>
      <c r="CT423" s="36"/>
      <c r="CU423" s="36"/>
      <c r="CV423" s="36"/>
      <c r="CW423" s="36"/>
      <c r="CX423" s="36"/>
      <c r="CY423" s="36"/>
      <c r="CZ423" s="36"/>
      <c r="DA423" s="36"/>
      <c r="DB423" s="36"/>
      <c r="DC423" s="36"/>
      <c r="DD423" s="36"/>
      <c r="DE423" s="36"/>
      <c r="DF423" s="36"/>
      <c r="DG423" s="36"/>
      <c r="DH423" s="36"/>
      <c r="DI423" s="36"/>
      <c r="DJ423" s="36"/>
      <c r="DK423" s="36"/>
      <c r="DL423" s="36"/>
      <c r="DM423" s="36"/>
      <c r="DN423" s="36"/>
      <c r="DO423" s="36"/>
      <c r="DP423" s="56">
        <v>4</v>
      </c>
      <c r="DQ423" s="37">
        <v>1</v>
      </c>
      <c r="DR423" s="37">
        <f>PRODUCT(Таблица1[[#This Row],[Столбец4]:[РЕГ НТЛ]])</f>
        <v>4</v>
      </c>
    </row>
    <row r="424" spans="1:122" x14ac:dyDescent="0.25">
      <c r="A424" s="35">
        <v>55</v>
      </c>
      <c r="B424" s="36" t="s">
        <v>336</v>
      </c>
      <c r="C424" s="36" t="s">
        <v>23</v>
      </c>
      <c r="D424" s="36" t="s">
        <v>150</v>
      </c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  <c r="BN424" s="36"/>
      <c r="BO424" s="36"/>
      <c r="BP424" s="36">
        <v>3</v>
      </c>
      <c r="BQ424" s="36"/>
      <c r="BR424" s="36"/>
      <c r="BS424" s="36"/>
      <c r="BT424" s="36"/>
      <c r="BU424" s="36"/>
      <c r="BV424" s="36"/>
      <c r="BW424" s="36"/>
      <c r="BX424" s="36"/>
      <c r="BY424" s="36"/>
      <c r="BZ424" s="36"/>
      <c r="CA424" s="36"/>
      <c r="CB424" s="36"/>
      <c r="CC424" s="36"/>
      <c r="CD424" s="36"/>
      <c r="CE424" s="36"/>
      <c r="CF424" s="36"/>
      <c r="CG424" s="36"/>
      <c r="CH424" s="36"/>
      <c r="CI424" s="36"/>
      <c r="CJ424" s="36"/>
      <c r="CK424" s="36"/>
      <c r="CL424" s="36"/>
      <c r="CM424" s="36"/>
      <c r="CN424" s="36"/>
      <c r="CO424" s="36"/>
      <c r="CP424" s="36"/>
      <c r="CQ424" s="36"/>
      <c r="CR424" s="36"/>
      <c r="CS424" s="36"/>
      <c r="CT424" s="36"/>
      <c r="CU424" s="36"/>
      <c r="CV424" s="36"/>
      <c r="CW424" s="36"/>
      <c r="CX424" s="36"/>
      <c r="CY424" s="36"/>
      <c r="CZ424" s="36"/>
      <c r="DA424" s="36"/>
      <c r="DB424" s="36"/>
      <c r="DC424" s="36"/>
      <c r="DD424" s="36"/>
      <c r="DE424" s="36"/>
      <c r="DF424" s="36"/>
      <c r="DG424" s="36"/>
      <c r="DH424" s="36"/>
      <c r="DI424" s="36"/>
      <c r="DJ424" s="36"/>
      <c r="DK424" s="36"/>
      <c r="DL424" s="36"/>
      <c r="DM424" s="36"/>
      <c r="DN424" s="36"/>
      <c r="DO424" s="36"/>
      <c r="DP424" s="56">
        <v>4</v>
      </c>
      <c r="DQ424" s="37">
        <v>1</v>
      </c>
      <c r="DR424" s="37">
        <f>PRODUCT(Таблица1[[#This Row],[Столбец4]:[РЕГ НТЛ]])</f>
        <v>4</v>
      </c>
    </row>
    <row r="425" spans="1:122" x14ac:dyDescent="0.25">
      <c r="A425" s="35">
        <v>55</v>
      </c>
      <c r="B425" s="36" t="s">
        <v>336</v>
      </c>
      <c r="C425" s="36" t="s">
        <v>23</v>
      </c>
      <c r="D425" s="36" t="s">
        <v>150</v>
      </c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>
        <v>9</v>
      </c>
      <c r="BF425" s="36"/>
      <c r="BG425" s="36"/>
      <c r="BH425" s="36"/>
      <c r="BI425" s="36"/>
      <c r="BJ425" s="36"/>
      <c r="BK425" s="36"/>
      <c r="BL425" s="36"/>
      <c r="BM425" s="36"/>
      <c r="BN425" s="36"/>
      <c r="BO425" s="36"/>
      <c r="BP425" s="36"/>
      <c r="BQ425" s="36"/>
      <c r="BR425" s="36"/>
      <c r="BS425" s="36"/>
      <c r="BT425" s="36"/>
      <c r="BU425" s="36"/>
      <c r="BV425" s="36"/>
      <c r="BW425" s="36"/>
      <c r="BX425" s="36"/>
      <c r="BY425" s="36"/>
      <c r="BZ425" s="36"/>
      <c r="CA425" s="36"/>
      <c r="CB425" s="36"/>
      <c r="CC425" s="36"/>
      <c r="CD425" s="36"/>
      <c r="CE425" s="36"/>
      <c r="CF425" s="36"/>
      <c r="CG425" s="36"/>
      <c r="CH425" s="36"/>
      <c r="CI425" s="36"/>
      <c r="CJ425" s="36"/>
      <c r="CK425" s="36"/>
      <c r="CL425" s="36"/>
      <c r="CM425" s="36"/>
      <c r="CN425" s="36"/>
      <c r="CO425" s="36"/>
      <c r="CP425" s="36"/>
      <c r="CQ425" s="36"/>
      <c r="CR425" s="36"/>
      <c r="CS425" s="36"/>
      <c r="CT425" s="36"/>
      <c r="CU425" s="36"/>
      <c r="CV425" s="36"/>
      <c r="CW425" s="36"/>
      <c r="CX425" s="36"/>
      <c r="CY425" s="36"/>
      <c r="CZ425" s="36"/>
      <c r="DA425" s="36"/>
      <c r="DB425" s="36"/>
      <c r="DC425" s="36"/>
      <c r="DD425" s="36"/>
      <c r="DE425" s="36"/>
      <c r="DF425" s="36"/>
      <c r="DG425" s="36"/>
      <c r="DH425" s="36"/>
      <c r="DI425" s="36"/>
      <c r="DJ425" s="36"/>
      <c r="DK425" s="36"/>
      <c r="DL425" s="36"/>
      <c r="DM425" s="36"/>
      <c r="DN425" s="36"/>
      <c r="DO425" s="36"/>
      <c r="DP425" s="55">
        <v>0</v>
      </c>
      <c r="DQ425" s="37">
        <v>1</v>
      </c>
      <c r="DR425" s="37">
        <f>PRODUCT(Таблица1[[#This Row],[Столбец4]:[РЕГ НТЛ]])</f>
        <v>0</v>
      </c>
    </row>
    <row r="426" spans="1:122" x14ac:dyDescent="0.25">
      <c r="A426" s="35">
        <v>55</v>
      </c>
      <c r="B426" s="36" t="s">
        <v>336</v>
      </c>
      <c r="C426" s="36" t="s">
        <v>23</v>
      </c>
      <c r="D426" s="36" t="s">
        <v>150</v>
      </c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>
        <v>1</v>
      </c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  <c r="BN426" s="36"/>
      <c r="BO426" s="36"/>
      <c r="BP426" s="36"/>
      <c r="BQ426" s="36"/>
      <c r="BR426" s="36"/>
      <c r="BS426" s="36"/>
      <c r="BT426" s="36"/>
      <c r="BU426" s="36"/>
      <c r="BV426" s="36"/>
      <c r="BW426" s="36"/>
      <c r="BX426" s="36"/>
      <c r="BY426" s="36"/>
      <c r="BZ426" s="36"/>
      <c r="CA426" s="36"/>
      <c r="CB426" s="36"/>
      <c r="CC426" s="36"/>
      <c r="CD426" s="36"/>
      <c r="CE426" s="36"/>
      <c r="CF426" s="36"/>
      <c r="CG426" s="36"/>
      <c r="CH426" s="36"/>
      <c r="CI426" s="36"/>
      <c r="CJ426" s="36"/>
      <c r="CK426" s="36"/>
      <c r="CL426" s="36"/>
      <c r="CM426" s="36"/>
      <c r="CN426" s="36"/>
      <c r="CO426" s="36"/>
      <c r="CP426" s="36"/>
      <c r="CQ426" s="36"/>
      <c r="CR426" s="36"/>
      <c r="CS426" s="36"/>
      <c r="CT426" s="36"/>
      <c r="CU426" s="36"/>
      <c r="CV426" s="36"/>
      <c r="CW426" s="36"/>
      <c r="CX426" s="36"/>
      <c r="CY426" s="36"/>
      <c r="CZ426" s="36"/>
      <c r="DA426" s="36"/>
      <c r="DB426" s="36"/>
      <c r="DC426" s="36"/>
      <c r="DD426" s="36"/>
      <c r="DE426" s="36"/>
      <c r="DF426" s="36"/>
      <c r="DG426" s="36"/>
      <c r="DH426" s="36"/>
      <c r="DI426" s="36"/>
      <c r="DJ426" s="36"/>
      <c r="DK426" s="36"/>
      <c r="DL426" s="36"/>
      <c r="DM426" s="36"/>
      <c r="DN426" s="36"/>
      <c r="DO426" s="36"/>
      <c r="DP426" s="55">
        <v>0</v>
      </c>
      <c r="DQ426" s="37">
        <v>1</v>
      </c>
      <c r="DR426" s="37">
        <f>PRODUCT(Таблица1[[#This Row],[Столбец4]:[РЕГ НТЛ]])</f>
        <v>0</v>
      </c>
    </row>
    <row r="427" spans="1:122" x14ac:dyDescent="0.25">
      <c r="A427" s="38">
        <v>55</v>
      </c>
      <c r="B427" s="36" t="s">
        <v>336</v>
      </c>
      <c r="C427" s="36" t="s">
        <v>23</v>
      </c>
      <c r="D427" s="39" t="s">
        <v>150</v>
      </c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>
        <v>4</v>
      </c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  <c r="CV427" s="39"/>
      <c r="CW427" s="39"/>
      <c r="CX427" s="39"/>
      <c r="CY427" s="39"/>
      <c r="CZ427" s="39"/>
      <c r="DA427" s="39"/>
      <c r="DB427" s="39"/>
      <c r="DC427" s="39"/>
      <c r="DD427" s="39"/>
      <c r="DE427" s="39"/>
      <c r="DF427" s="39"/>
      <c r="DG427" s="39"/>
      <c r="DH427" s="39"/>
      <c r="DI427" s="39"/>
      <c r="DJ427" s="39"/>
      <c r="DK427" s="39"/>
      <c r="DL427" s="39"/>
      <c r="DM427" s="39"/>
      <c r="DN427" s="39"/>
      <c r="DO427" s="39"/>
      <c r="DP427" s="55">
        <v>0</v>
      </c>
      <c r="DQ427" s="40">
        <v>1</v>
      </c>
      <c r="DR427" s="40">
        <f>PRODUCT(Таблица1[[#This Row],[Столбец4]:[РЕГ НТЛ]])</f>
        <v>0</v>
      </c>
    </row>
    <row r="428" spans="1:122" x14ac:dyDescent="0.25">
      <c r="A428" s="35">
        <v>55</v>
      </c>
      <c r="B428" s="36" t="s">
        <v>228</v>
      </c>
      <c r="C428" s="36" t="s">
        <v>23</v>
      </c>
      <c r="D428" s="36" t="s">
        <v>150</v>
      </c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>
        <v>1</v>
      </c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  <c r="BP428" s="36"/>
      <c r="BQ428" s="36"/>
      <c r="BR428" s="36"/>
      <c r="BS428" s="36"/>
      <c r="BT428" s="36"/>
      <c r="BU428" s="36"/>
      <c r="BV428" s="36"/>
      <c r="BW428" s="36"/>
      <c r="BX428" s="36"/>
      <c r="BY428" s="36"/>
      <c r="BZ428" s="36"/>
      <c r="CA428" s="36"/>
      <c r="CB428" s="36"/>
      <c r="CC428" s="36"/>
      <c r="CD428" s="36"/>
      <c r="CE428" s="36"/>
      <c r="CF428" s="36"/>
      <c r="CG428" s="36"/>
      <c r="CH428" s="36"/>
      <c r="CI428" s="36"/>
      <c r="CJ428" s="36"/>
      <c r="CK428" s="36"/>
      <c r="CL428" s="36"/>
      <c r="CM428" s="36"/>
      <c r="CN428" s="36"/>
      <c r="CO428" s="36"/>
      <c r="CP428" s="36"/>
      <c r="CQ428" s="36"/>
      <c r="CR428" s="36"/>
      <c r="CS428" s="36"/>
      <c r="CT428" s="36"/>
      <c r="CU428" s="36"/>
      <c r="CV428" s="36"/>
      <c r="CW428" s="36"/>
      <c r="CX428" s="36"/>
      <c r="CY428" s="36"/>
      <c r="CZ428" s="36"/>
      <c r="DA428" s="36"/>
      <c r="DB428" s="36"/>
      <c r="DC428" s="36"/>
      <c r="DD428" s="36"/>
      <c r="DE428" s="36"/>
      <c r="DF428" s="36"/>
      <c r="DG428" s="36"/>
      <c r="DH428" s="36"/>
      <c r="DI428" s="36"/>
      <c r="DJ428" s="36"/>
      <c r="DK428" s="36"/>
      <c r="DL428" s="36"/>
      <c r="DM428" s="36"/>
      <c r="DN428" s="36"/>
      <c r="DO428" s="36"/>
      <c r="DP428" s="55">
        <v>0</v>
      </c>
      <c r="DQ428" s="37">
        <v>1</v>
      </c>
      <c r="DR428" s="37">
        <f>PRODUCT(Таблица1[[#This Row],[Столбец4]:[РЕГ НТЛ]])</f>
        <v>0</v>
      </c>
    </row>
    <row r="429" spans="1:122" x14ac:dyDescent="0.25">
      <c r="A429" s="35">
        <v>81</v>
      </c>
      <c r="B429" s="36" t="s">
        <v>345</v>
      </c>
      <c r="C429" s="36" t="s">
        <v>23</v>
      </c>
      <c r="D429" s="36" t="s">
        <v>175</v>
      </c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>
        <v>5</v>
      </c>
      <c r="BQ429" s="36"/>
      <c r="BR429" s="36"/>
      <c r="BS429" s="36"/>
      <c r="BT429" s="36"/>
      <c r="BU429" s="36"/>
      <c r="BV429" s="36"/>
      <c r="BW429" s="36"/>
      <c r="BX429" s="36"/>
      <c r="BY429" s="36"/>
      <c r="BZ429" s="36"/>
      <c r="CA429" s="36"/>
      <c r="CB429" s="36"/>
      <c r="CC429" s="36"/>
      <c r="CD429" s="36"/>
      <c r="CE429" s="36"/>
      <c r="CF429" s="36"/>
      <c r="CG429" s="36"/>
      <c r="CH429" s="36"/>
      <c r="CI429" s="36"/>
      <c r="CJ429" s="36"/>
      <c r="CK429" s="36"/>
      <c r="CL429" s="36"/>
      <c r="CM429" s="36"/>
      <c r="CN429" s="36"/>
      <c r="CO429" s="36"/>
      <c r="CP429" s="36"/>
      <c r="CQ429" s="36"/>
      <c r="CR429" s="36"/>
      <c r="CS429" s="36"/>
      <c r="CT429" s="36"/>
      <c r="CU429" s="36"/>
      <c r="CV429" s="36"/>
      <c r="CW429" s="36"/>
      <c r="CX429" s="36"/>
      <c r="CY429" s="36"/>
      <c r="CZ429" s="36"/>
      <c r="DA429" s="36"/>
      <c r="DB429" s="36"/>
      <c r="DC429" s="36"/>
      <c r="DD429" s="36"/>
      <c r="DE429" s="36"/>
      <c r="DF429" s="36"/>
      <c r="DG429" s="36"/>
      <c r="DH429" s="36"/>
      <c r="DI429" s="36"/>
      <c r="DJ429" s="36"/>
      <c r="DK429" s="36"/>
      <c r="DL429" s="36"/>
      <c r="DM429" s="36"/>
      <c r="DN429" s="36"/>
      <c r="DO429" s="36"/>
      <c r="DP429" s="56">
        <v>2</v>
      </c>
      <c r="DQ429" s="37">
        <v>1</v>
      </c>
      <c r="DR429" s="37">
        <f>PRODUCT(Таблица1[[#This Row],[Столбец4]:[РЕГ НТЛ]])</f>
        <v>2</v>
      </c>
    </row>
    <row r="430" spans="1:122" x14ac:dyDescent="0.25">
      <c r="A430" s="35">
        <v>81</v>
      </c>
      <c r="B430" s="36" t="s">
        <v>345</v>
      </c>
      <c r="C430" s="36" t="s">
        <v>23</v>
      </c>
      <c r="D430" s="36" t="s">
        <v>175</v>
      </c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>
        <v>2</v>
      </c>
      <c r="BP430" s="36"/>
      <c r="BQ430" s="36"/>
      <c r="BR430" s="36"/>
      <c r="BS430" s="36"/>
      <c r="BT430" s="36"/>
      <c r="BU430" s="36"/>
      <c r="BV430" s="36"/>
      <c r="BW430" s="36"/>
      <c r="BX430" s="36"/>
      <c r="BY430" s="36"/>
      <c r="BZ430" s="36"/>
      <c r="CA430" s="36"/>
      <c r="CB430" s="36"/>
      <c r="CC430" s="36"/>
      <c r="CD430" s="36"/>
      <c r="CE430" s="36"/>
      <c r="CF430" s="36"/>
      <c r="CG430" s="36"/>
      <c r="CH430" s="36"/>
      <c r="CI430" s="36"/>
      <c r="CJ430" s="36"/>
      <c r="CK430" s="36"/>
      <c r="CL430" s="36"/>
      <c r="CM430" s="36"/>
      <c r="CN430" s="36"/>
      <c r="CO430" s="36"/>
      <c r="CP430" s="36"/>
      <c r="CQ430" s="36"/>
      <c r="CR430" s="36"/>
      <c r="CS430" s="36"/>
      <c r="CT430" s="36"/>
      <c r="CU430" s="36"/>
      <c r="CV430" s="36"/>
      <c r="CW430" s="36"/>
      <c r="CX430" s="36"/>
      <c r="CY430" s="36"/>
      <c r="CZ430" s="36"/>
      <c r="DA430" s="36"/>
      <c r="DB430" s="36"/>
      <c r="DC430" s="36"/>
      <c r="DD430" s="36"/>
      <c r="DE430" s="36"/>
      <c r="DF430" s="36"/>
      <c r="DG430" s="36"/>
      <c r="DH430" s="36"/>
      <c r="DI430" s="36"/>
      <c r="DJ430" s="36"/>
      <c r="DK430" s="36"/>
      <c r="DL430" s="36"/>
      <c r="DM430" s="36"/>
      <c r="DN430" s="36"/>
      <c r="DO430" s="36"/>
      <c r="DP430" s="56">
        <v>4</v>
      </c>
      <c r="DQ430" s="37">
        <v>1</v>
      </c>
      <c r="DR430" s="37">
        <f>PRODUCT(Таблица1[[#This Row],[Столбец4]:[РЕГ НТЛ]])</f>
        <v>4</v>
      </c>
    </row>
    <row r="431" spans="1:122" x14ac:dyDescent="0.25">
      <c r="A431" s="35">
        <v>81</v>
      </c>
      <c r="B431" s="36" t="s">
        <v>345</v>
      </c>
      <c r="C431" s="36" t="s">
        <v>23</v>
      </c>
      <c r="D431" s="36" t="s">
        <v>175</v>
      </c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>
        <v>1</v>
      </c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/>
      <c r="CA431" s="36"/>
      <c r="CB431" s="36"/>
      <c r="CC431" s="36"/>
      <c r="CD431" s="36"/>
      <c r="CE431" s="36"/>
      <c r="CF431" s="36"/>
      <c r="CG431" s="36"/>
      <c r="CH431" s="36"/>
      <c r="CI431" s="36"/>
      <c r="CJ431" s="36"/>
      <c r="CK431" s="36"/>
      <c r="CL431" s="36"/>
      <c r="CM431" s="36"/>
      <c r="CN431" s="36"/>
      <c r="CO431" s="36"/>
      <c r="CP431" s="36"/>
      <c r="CQ431" s="36"/>
      <c r="CR431" s="36"/>
      <c r="CS431" s="36"/>
      <c r="CT431" s="36"/>
      <c r="CU431" s="36"/>
      <c r="CV431" s="36"/>
      <c r="CW431" s="36"/>
      <c r="CX431" s="36"/>
      <c r="CY431" s="36"/>
      <c r="CZ431" s="36"/>
      <c r="DA431" s="36"/>
      <c r="DB431" s="36"/>
      <c r="DC431" s="36"/>
      <c r="DD431" s="36"/>
      <c r="DE431" s="36"/>
      <c r="DF431" s="36"/>
      <c r="DG431" s="36"/>
      <c r="DH431" s="36"/>
      <c r="DI431" s="36"/>
      <c r="DJ431" s="36"/>
      <c r="DK431" s="36"/>
      <c r="DL431" s="36"/>
      <c r="DM431" s="36"/>
      <c r="DN431" s="36"/>
      <c r="DO431" s="36"/>
      <c r="DP431" s="56">
        <v>6</v>
      </c>
      <c r="DQ431" s="37">
        <v>1</v>
      </c>
      <c r="DR431" s="37">
        <f>PRODUCT(Таблица1[[#This Row],[Столбец4]:[РЕГ НТЛ]])</f>
        <v>6</v>
      </c>
    </row>
    <row r="432" spans="1:122" x14ac:dyDescent="0.25">
      <c r="A432" s="35">
        <v>81</v>
      </c>
      <c r="B432" s="36" t="s">
        <v>345</v>
      </c>
      <c r="C432" s="36" t="s">
        <v>23</v>
      </c>
      <c r="D432" s="36" t="s">
        <v>175</v>
      </c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 t="s">
        <v>15</v>
      </c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  <c r="BQ432" s="36"/>
      <c r="BR432" s="36"/>
      <c r="BS432" s="36"/>
      <c r="BT432" s="36"/>
      <c r="BU432" s="36"/>
      <c r="BV432" s="36"/>
      <c r="BW432" s="36"/>
      <c r="BX432" s="36"/>
      <c r="BY432" s="36"/>
      <c r="BZ432" s="36"/>
      <c r="CA432" s="36"/>
      <c r="CB432" s="36"/>
      <c r="CC432" s="36"/>
      <c r="CD432" s="36"/>
      <c r="CE432" s="36"/>
      <c r="CF432" s="36"/>
      <c r="CG432" s="36"/>
      <c r="CH432" s="36"/>
      <c r="CI432" s="36"/>
      <c r="CJ432" s="36"/>
      <c r="CK432" s="36"/>
      <c r="CL432" s="36"/>
      <c r="CM432" s="36"/>
      <c r="CN432" s="36"/>
      <c r="CO432" s="36"/>
      <c r="CP432" s="36"/>
      <c r="CQ432" s="36"/>
      <c r="CR432" s="36"/>
      <c r="CS432" s="36"/>
      <c r="CT432" s="36"/>
      <c r="CU432" s="36"/>
      <c r="CV432" s="36"/>
      <c r="CW432" s="36"/>
      <c r="CX432" s="36"/>
      <c r="CY432" s="36"/>
      <c r="CZ432" s="36"/>
      <c r="DA432" s="36"/>
      <c r="DB432" s="36"/>
      <c r="DC432" s="36"/>
      <c r="DD432" s="36"/>
      <c r="DE432" s="36"/>
      <c r="DF432" s="36"/>
      <c r="DG432" s="36"/>
      <c r="DH432" s="36"/>
      <c r="DI432" s="36"/>
      <c r="DJ432" s="36"/>
      <c r="DK432" s="36"/>
      <c r="DL432" s="36"/>
      <c r="DM432" s="36"/>
      <c r="DN432" s="36"/>
      <c r="DO432" s="36"/>
      <c r="DP432" s="55">
        <v>0</v>
      </c>
      <c r="DQ432" s="37">
        <v>1</v>
      </c>
      <c r="DR432" s="37">
        <f>PRODUCT(Таблица1[[#This Row],[Столбец4]:[РЕГ НТЛ]])</f>
        <v>0</v>
      </c>
    </row>
    <row r="433" spans="1:122" x14ac:dyDescent="0.25">
      <c r="A433" s="44">
        <v>4</v>
      </c>
      <c r="B433" s="19" t="s">
        <v>274</v>
      </c>
      <c r="C433" s="19" t="s">
        <v>127</v>
      </c>
      <c r="D433" s="19" t="s">
        <v>129</v>
      </c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>
        <v>8</v>
      </c>
      <c r="P433" s="19">
        <v>8.1999999999999993</v>
      </c>
      <c r="Q433" s="19">
        <v>8.8000000000000007</v>
      </c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48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55">
        <v>0</v>
      </c>
      <c r="DQ433" s="24">
        <v>0</v>
      </c>
      <c r="DR433" s="24">
        <f>PRODUCT(Таблица1[[#This Row],[Столбец4]:[РЕГ НТЛ]])</f>
        <v>0</v>
      </c>
    </row>
    <row r="434" spans="1:122" x14ac:dyDescent="0.25">
      <c r="A434" s="10">
        <v>23</v>
      </c>
      <c r="B434" s="2" t="s">
        <v>277</v>
      </c>
      <c r="C434" s="2" t="s">
        <v>127</v>
      </c>
      <c r="D434" s="2" t="s">
        <v>129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>
        <v>7.8</v>
      </c>
      <c r="P434" s="2">
        <v>7.8</v>
      </c>
      <c r="Q434" s="2">
        <v>8.1999999999999993</v>
      </c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14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55">
        <v>0</v>
      </c>
      <c r="DQ434" s="23">
        <v>0</v>
      </c>
      <c r="DR434" s="23">
        <f>PRODUCT(Таблица1[[#This Row],[Столбец4]:[РЕГ НТЛ]])</f>
        <v>0</v>
      </c>
    </row>
    <row r="435" spans="1:122" x14ac:dyDescent="0.25">
      <c r="A435" s="10">
        <v>1</v>
      </c>
      <c r="B435" s="2" t="s">
        <v>332</v>
      </c>
      <c r="C435" s="2" t="s">
        <v>127</v>
      </c>
      <c r="D435" s="2" t="s">
        <v>128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>
        <v>8.1999999999999993</v>
      </c>
      <c r="P435" s="2">
        <v>8.1999999999999993</v>
      </c>
      <c r="Q435" s="2">
        <v>8.1999999999999993</v>
      </c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14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55">
        <v>0</v>
      </c>
      <c r="DQ435" s="23">
        <v>0</v>
      </c>
      <c r="DR435" s="23">
        <f>PRODUCT(Таблица1[[#This Row],[Столбец4]:[РЕГ НТЛ]])</f>
        <v>0</v>
      </c>
    </row>
    <row r="436" spans="1:122" x14ac:dyDescent="0.25">
      <c r="A436" s="10">
        <v>24</v>
      </c>
      <c r="B436" s="2" t="s">
        <v>337</v>
      </c>
      <c r="C436" s="2" t="s">
        <v>127</v>
      </c>
      <c r="D436" s="2" t="s">
        <v>129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>
        <v>7.8</v>
      </c>
      <c r="P436" s="2">
        <v>7.8</v>
      </c>
      <c r="Q436" s="2">
        <v>8.1999999999999993</v>
      </c>
      <c r="R436" s="2"/>
      <c r="S436" s="2"/>
      <c r="T436" s="2"/>
      <c r="U436" s="2"/>
      <c r="V436" s="2"/>
      <c r="W436" s="1"/>
      <c r="X436" s="1"/>
      <c r="Y436" s="1"/>
      <c r="Z436" s="1"/>
      <c r="AA436" s="2"/>
      <c r="AB436" s="11"/>
      <c r="AC436" s="12"/>
      <c r="AD436" s="12"/>
      <c r="AE436" s="1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55">
        <v>0</v>
      </c>
      <c r="DQ436" s="23">
        <v>0</v>
      </c>
      <c r="DR436" s="23">
        <f>PRODUCT(Таблица1[[#This Row],[Столбец4]:[РЕГ НТЛ]])</f>
        <v>0</v>
      </c>
    </row>
    <row r="437" spans="1:122" x14ac:dyDescent="0.25">
      <c r="A437" s="10">
        <v>11</v>
      </c>
      <c r="B437" s="2" t="s">
        <v>359</v>
      </c>
      <c r="C437" s="2" t="s">
        <v>127</v>
      </c>
      <c r="D437" s="2" t="s">
        <v>129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>
        <v>8</v>
      </c>
      <c r="P437" s="2">
        <v>7.6</v>
      </c>
      <c r="Q437" s="2">
        <v>8</v>
      </c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55">
        <v>0</v>
      </c>
      <c r="DQ437" s="23">
        <v>0</v>
      </c>
      <c r="DR437" s="23">
        <f>PRODUCT(Таблица1[[#This Row],[Столбец4]:[РЕГ НТЛ]])</f>
        <v>0</v>
      </c>
    </row>
    <row r="438" spans="1:122" x14ac:dyDescent="0.25">
      <c r="A438" s="44">
        <v>12</v>
      </c>
      <c r="B438" s="19" t="s">
        <v>360</v>
      </c>
      <c r="C438" s="19" t="s">
        <v>127</v>
      </c>
      <c r="D438" s="19" t="s">
        <v>129</v>
      </c>
      <c r="E438" s="45"/>
      <c r="F438" s="19"/>
      <c r="G438" s="19"/>
      <c r="H438" s="19"/>
      <c r="I438" s="19"/>
      <c r="J438" s="19"/>
      <c r="K438" s="19"/>
      <c r="L438" s="19"/>
      <c r="M438" s="19"/>
      <c r="N438" s="19"/>
      <c r="O438" s="19">
        <v>8</v>
      </c>
      <c r="P438" s="19">
        <v>7.8</v>
      </c>
      <c r="Q438" s="19">
        <v>8.1999999999999993</v>
      </c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55">
        <v>0</v>
      </c>
      <c r="DQ438" s="24">
        <v>0</v>
      </c>
      <c r="DR438" s="24">
        <f>PRODUCT(Таблица1[[#This Row],[Столбец4]:[РЕГ НТЛ]])</f>
        <v>0</v>
      </c>
    </row>
    <row r="439" spans="1:122" x14ac:dyDescent="0.25">
      <c r="A439" s="10">
        <v>4</v>
      </c>
      <c r="B439" s="2" t="s">
        <v>274</v>
      </c>
      <c r="C439" s="19" t="s">
        <v>127</v>
      </c>
      <c r="D439" s="2" t="s">
        <v>135</v>
      </c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>
        <v>11</v>
      </c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55">
        <v>0</v>
      </c>
      <c r="DQ439" s="23">
        <v>0</v>
      </c>
      <c r="DR439" s="23">
        <f>PRODUCT(Таблица1[[#This Row],[Столбец4]:[РЕГ НТЛ]])</f>
        <v>0</v>
      </c>
    </row>
    <row r="440" spans="1:122" x14ac:dyDescent="0.25">
      <c r="A440" s="10">
        <v>23</v>
      </c>
      <c r="B440" s="2" t="s">
        <v>277</v>
      </c>
      <c r="C440" s="19" t="s">
        <v>127</v>
      </c>
      <c r="D440" s="2" t="s">
        <v>135</v>
      </c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>
        <v>14</v>
      </c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55">
        <v>0</v>
      </c>
      <c r="DQ440" s="23">
        <v>0</v>
      </c>
      <c r="DR440" s="23">
        <f>PRODUCT(Таблица1[[#This Row],[Столбец4]:[РЕГ НТЛ]])</f>
        <v>0</v>
      </c>
    </row>
    <row r="441" spans="1:122" x14ac:dyDescent="0.25">
      <c r="A441" s="35">
        <v>1</v>
      </c>
      <c r="B441" s="36" t="s">
        <v>332</v>
      </c>
      <c r="C441" s="19" t="s">
        <v>127</v>
      </c>
      <c r="D441" s="36" t="s">
        <v>138</v>
      </c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 t="s">
        <v>90</v>
      </c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  <c r="BN441" s="36"/>
      <c r="BO441" s="36"/>
      <c r="BP441" s="36"/>
      <c r="BQ441" s="36"/>
      <c r="BR441" s="36"/>
      <c r="BS441" s="36"/>
      <c r="BT441" s="36"/>
      <c r="BU441" s="36"/>
      <c r="BV441" s="36"/>
      <c r="BW441" s="36"/>
      <c r="BX441" s="36"/>
      <c r="BY441" s="36"/>
      <c r="BZ441" s="36"/>
      <c r="CA441" s="36"/>
      <c r="CB441" s="36"/>
      <c r="CC441" s="36"/>
      <c r="CD441" s="36"/>
      <c r="CE441" s="36"/>
      <c r="CF441" s="36"/>
      <c r="CG441" s="36"/>
      <c r="CH441" s="36"/>
      <c r="CI441" s="36"/>
      <c r="CJ441" s="36"/>
      <c r="CK441" s="36"/>
      <c r="CL441" s="36"/>
      <c r="CM441" s="36"/>
      <c r="CN441" s="36"/>
      <c r="CO441" s="36"/>
      <c r="CP441" s="36"/>
      <c r="CQ441" s="36"/>
      <c r="CR441" s="36"/>
      <c r="CS441" s="36"/>
      <c r="CT441" s="36"/>
      <c r="CU441" s="36"/>
      <c r="CV441" s="36"/>
      <c r="CW441" s="36"/>
      <c r="CX441" s="36"/>
      <c r="CY441" s="36"/>
      <c r="CZ441" s="36"/>
      <c r="DA441" s="36"/>
      <c r="DB441" s="36"/>
      <c r="DC441" s="36"/>
      <c r="DD441" s="36"/>
      <c r="DE441" s="36"/>
      <c r="DF441" s="36"/>
      <c r="DG441" s="36"/>
      <c r="DH441" s="36"/>
      <c r="DI441" s="36"/>
      <c r="DJ441" s="36"/>
      <c r="DK441" s="36"/>
      <c r="DL441" s="36"/>
      <c r="DM441" s="36"/>
      <c r="DN441" s="36"/>
      <c r="DO441" s="36"/>
      <c r="DP441" s="55">
        <v>0</v>
      </c>
      <c r="DQ441" s="37">
        <v>0</v>
      </c>
      <c r="DR441" s="37">
        <f>PRODUCT(Таблица1[[#This Row],[Столбец4]:[РЕГ НТЛ]])</f>
        <v>0</v>
      </c>
    </row>
    <row r="442" spans="1:122" x14ac:dyDescent="0.25">
      <c r="A442" s="44">
        <v>1</v>
      </c>
      <c r="B442" s="19" t="s">
        <v>332</v>
      </c>
      <c r="C442" s="19" t="s">
        <v>127</v>
      </c>
      <c r="D442" s="19" t="s">
        <v>138</v>
      </c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>
        <v>12</v>
      </c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55">
        <v>0</v>
      </c>
      <c r="DQ442" s="24">
        <v>0</v>
      </c>
      <c r="DR442" s="24">
        <f>PRODUCT(Таблица1[[#This Row],[Столбец4]:[РЕГ НТЛ]])</f>
        <v>0</v>
      </c>
    </row>
    <row r="443" spans="1:122" x14ac:dyDescent="0.25">
      <c r="A443" s="35">
        <v>24</v>
      </c>
      <c r="B443" s="36" t="s">
        <v>337</v>
      </c>
      <c r="C443" s="19" t="s">
        <v>127</v>
      </c>
      <c r="D443" s="36" t="s">
        <v>135</v>
      </c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>
        <v>11</v>
      </c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  <c r="BN443" s="36"/>
      <c r="BO443" s="36"/>
      <c r="BP443" s="36"/>
      <c r="BQ443" s="36"/>
      <c r="BR443" s="36"/>
      <c r="BS443" s="36"/>
      <c r="BT443" s="36"/>
      <c r="BU443" s="36"/>
      <c r="BV443" s="36"/>
      <c r="BW443" s="36"/>
      <c r="BX443" s="36"/>
      <c r="BY443" s="36"/>
      <c r="BZ443" s="36"/>
      <c r="CA443" s="36"/>
      <c r="CB443" s="36"/>
      <c r="CC443" s="36"/>
      <c r="CD443" s="36"/>
      <c r="CE443" s="36"/>
      <c r="CF443" s="36"/>
      <c r="CG443" s="36"/>
      <c r="CH443" s="36"/>
      <c r="CI443" s="36"/>
      <c r="CJ443" s="36"/>
      <c r="CK443" s="36"/>
      <c r="CL443" s="36"/>
      <c r="CM443" s="36"/>
      <c r="CN443" s="36"/>
      <c r="CO443" s="36"/>
      <c r="CP443" s="36"/>
      <c r="CQ443" s="36"/>
      <c r="CR443" s="36"/>
      <c r="CS443" s="36"/>
      <c r="CT443" s="36"/>
      <c r="CU443" s="36"/>
      <c r="CV443" s="36"/>
      <c r="CW443" s="36"/>
      <c r="CX443" s="36"/>
      <c r="CY443" s="36"/>
      <c r="CZ443" s="36"/>
      <c r="DA443" s="36"/>
      <c r="DB443" s="36"/>
      <c r="DC443" s="36"/>
      <c r="DD443" s="36"/>
      <c r="DE443" s="36"/>
      <c r="DF443" s="36"/>
      <c r="DG443" s="36"/>
      <c r="DH443" s="36"/>
      <c r="DI443" s="36"/>
      <c r="DJ443" s="36"/>
      <c r="DK443" s="36"/>
      <c r="DL443" s="36"/>
      <c r="DM443" s="36"/>
      <c r="DN443" s="36"/>
      <c r="DO443" s="36"/>
      <c r="DP443" s="55">
        <v>0</v>
      </c>
      <c r="DQ443" s="37">
        <v>0</v>
      </c>
      <c r="DR443" s="37">
        <f>PRODUCT(Таблица1[[#This Row],[Столбец4]:[РЕГ НТЛ]])</f>
        <v>0</v>
      </c>
    </row>
    <row r="444" spans="1:122" x14ac:dyDescent="0.25">
      <c r="A444" s="10">
        <v>24</v>
      </c>
      <c r="B444" s="2" t="s">
        <v>337</v>
      </c>
      <c r="C444" s="19" t="s">
        <v>127</v>
      </c>
      <c r="D444" s="2" t="s">
        <v>135</v>
      </c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>
        <v>13</v>
      </c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55">
        <v>0</v>
      </c>
      <c r="DQ444" s="23">
        <v>0</v>
      </c>
      <c r="DR444" s="23">
        <f>PRODUCT(Таблица1[[#This Row],[Столбец4]:[РЕГ НТЛ]])</f>
        <v>0</v>
      </c>
    </row>
    <row r="445" spans="1:122" x14ac:dyDescent="0.25">
      <c r="A445" s="10">
        <v>24</v>
      </c>
      <c r="B445" s="2" t="s">
        <v>337</v>
      </c>
      <c r="C445" s="19" t="s">
        <v>127</v>
      </c>
      <c r="D445" s="2" t="s">
        <v>135</v>
      </c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 t="s">
        <v>69</v>
      </c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55">
        <v>0</v>
      </c>
      <c r="DQ445" s="23">
        <v>0</v>
      </c>
      <c r="DR445" s="23">
        <f>PRODUCT(Таблица1[[#This Row],[Столбец4]:[РЕГ НТЛ]])</f>
        <v>0</v>
      </c>
    </row>
    <row r="446" spans="1:122" x14ac:dyDescent="0.25">
      <c r="A446" s="38">
        <v>12</v>
      </c>
      <c r="B446" s="39" t="s">
        <v>360</v>
      </c>
      <c r="C446" s="19" t="s">
        <v>127</v>
      </c>
      <c r="D446" s="39" t="s">
        <v>135</v>
      </c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 t="s">
        <v>90</v>
      </c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  <c r="CN446" s="39"/>
      <c r="CO446" s="39"/>
      <c r="CP446" s="39"/>
      <c r="CQ446" s="39"/>
      <c r="CR446" s="39"/>
      <c r="CS446" s="39"/>
      <c r="CT446" s="39"/>
      <c r="CU446" s="39"/>
      <c r="CV446" s="39"/>
      <c r="CW446" s="39"/>
      <c r="CX446" s="39"/>
      <c r="CY446" s="39"/>
      <c r="CZ446" s="39"/>
      <c r="DA446" s="39"/>
      <c r="DB446" s="39"/>
      <c r="DC446" s="39"/>
      <c r="DD446" s="39"/>
      <c r="DE446" s="39"/>
      <c r="DF446" s="39"/>
      <c r="DG446" s="39"/>
      <c r="DH446" s="39"/>
      <c r="DI446" s="39"/>
      <c r="DJ446" s="39"/>
      <c r="DK446" s="39"/>
      <c r="DL446" s="39"/>
      <c r="DM446" s="39"/>
      <c r="DN446" s="39"/>
      <c r="DO446" s="39"/>
      <c r="DP446" s="55">
        <v>0</v>
      </c>
      <c r="DQ446" s="40">
        <v>0</v>
      </c>
      <c r="DR446" s="40">
        <f>PRODUCT(Таблица1[[#This Row],[Столбец4]:[РЕГ НТЛ]])</f>
        <v>0</v>
      </c>
    </row>
    <row r="447" spans="1:122" x14ac:dyDescent="0.25">
      <c r="A447" s="35">
        <v>65</v>
      </c>
      <c r="B447" s="39" t="s">
        <v>264</v>
      </c>
      <c r="C447" s="36" t="s">
        <v>32</v>
      </c>
      <c r="D447" s="36" t="s">
        <v>162</v>
      </c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>
        <v>9.8000000000000007</v>
      </c>
      <c r="AZ447" s="36">
        <v>8.8000000000000007</v>
      </c>
      <c r="BA447" s="36">
        <v>9.6</v>
      </c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  <c r="BN447" s="36"/>
      <c r="BO447" s="36"/>
      <c r="BP447" s="36"/>
      <c r="BQ447" s="36"/>
      <c r="BR447" s="36"/>
      <c r="BS447" s="36"/>
      <c r="BT447" s="36"/>
      <c r="BU447" s="36"/>
      <c r="BV447" s="36"/>
      <c r="BW447" s="36"/>
      <c r="BX447" s="36"/>
      <c r="BY447" s="36"/>
      <c r="BZ447" s="36"/>
      <c r="CA447" s="36"/>
      <c r="CB447" s="36"/>
      <c r="CC447" s="36"/>
      <c r="CD447" s="36"/>
      <c r="CE447" s="36"/>
      <c r="CF447" s="36"/>
      <c r="CG447" s="36"/>
      <c r="CH447" s="36"/>
      <c r="CI447" s="36"/>
      <c r="CJ447" s="36"/>
      <c r="CK447" s="36"/>
      <c r="CL447" s="36"/>
      <c r="CM447" s="36"/>
      <c r="CN447" s="36"/>
      <c r="CO447" s="36"/>
      <c r="CP447" s="36"/>
      <c r="CQ447" s="36"/>
      <c r="CR447" s="36"/>
      <c r="CS447" s="36"/>
      <c r="CT447" s="36"/>
      <c r="CU447" s="36"/>
      <c r="CV447" s="36"/>
      <c r="CW447" s="36"/>
      <c r="CX447" s="36"/>
      <c r="CY447" s="36"/>
      <c r="CZ447" s="36"/>
      <c r="DA447" s="36"/>
      <c r="DB447" s="36"/>
      <c r="DC447" s="36"/>
      <c r="DD447" s="36"/>
      <c r="DE447" s="36"/>
      <c r="DF447" s="36"/>
      <c r="DG447" s="36"/>
      <c r="DH447" s="36"/>
      <c r="DI447" s="36"/>
      <c r="DJ447" s="36"/>
      <c r="DK447" s="36"/>
      <c r="DL447" s="36"/>
      <c r="DM447" s="36"/>
      <c r="DN447" s="36"/>
      <c r="DO447" s="36"/>
      <c r="DP447" s="55">
        <v>0</v>
      </c>
      <c r="DQ447" s="37">
        <v>0</v>
      </c>
      <c r="DR447" s="37">
        <f>PRODUCT(Таблица1[[#This Row],[Столбец4]:[РЕГ НТЛ]])</f>
        <v>0</v>
      </c>
    </row>
    <row r="448" spans="1:122" x14ac:dyDescent="0.25">
      <c r="A448" s="35">
        <v>56</v>
      </c>
      <c r="B448" s="39" t="s">
        <v>273</v>
      </c>
      <c r="C448" s="36" t="s">
        <v>32</v>
      </c>
      <c r="D448" s="36" t="s">
        <v>162</v>
      </c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>
        <v>9.6</v>
      </c>
      <c r="AZ448" s="36">
        <v>9.1999999999999993</v>
      </c>
      <c r="BA448" s="36">
        <v>9.6</v>
      </c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  <c r="BN448" s="36"/>
      <c r="BO448" s="36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  <c r="CB448" s="36"/>
      <c r="CC448" s="36"/>
      <c r="CD448" s="36"/>
      <c r="CE448" s="36"/>
      <c r="CF448" s="36"/>
      <c r="CG448" s="36"/>
      <c r="CH448" s="36"/>
      <c r="CI448" s="36"/>
      <c r="CJ448" s="36"/>
      <c r="CK448" s="36"/>
      <c r="CL448" s="36"/>
      <c r="CM448" s="36"/>
      <c r="CN448" s="36"/>
      <c r="CO448" s="36"/>
      <c r="CP448" s="36"/>
      <c r="CQ448" s="36"/>
      <c r="CR448" s="36"/>
      <c r="CS448" s="36"/>
      <c r="CT448" s="36"/>
      <c r="CU448" s="36"/>
      <c r="CV448" s="36"/>
      <c r="CW448" s="36"/>
      <c r="CX448" s="36"/>
      <c r="CY448" s="36"/>
      <c r="CZ448" s="36"/>
      <c r="DA448" s="36"/>
      <c r="DB448" s="36"/>
      <c r="DC448" s="36"/>
      <c r="DD448" s="36"/>
      <c r="DE448" s="36"/>
      <c r="DF448" s="36"/>
      <c r="DG448" s="36"/>
      <c r="DH448" s="36"/>
      <c r="DI448" s="36"/>
      <c r="DJ448" s="36"/>
      <c r="DK448" s="36"/>
      <c r="DL448" s="36"/>
      <c r="DM448" s="36"/>
      <c r="DN448" s="36"/>
      <c r="DO448" s="36"/>
      <c r="DP448" s="55">
        <v>0</v>
      </c>
      <c r="DQ448" s="37">
        <v>0</v>
      </c>
      <c r="DR448" s="37">
        <f>PRODUCT(Таблица1[[#This Row],[Столбец4]:[РЕГ НТЛ]])</f>
        <v>0</v>
      </c>
    </row>
    <row r="449" spans="1:122" x14ac:dyDescent="0.25">
      <c r="A449" s="35">
        <v>89</v>
      </c>
      <c r="B449" s="36" t="s">
        <v>285</v>
      </c>
      <c r="C449" s="36" t="s">
        <v>32</v>
      </c>
      <c r="D449" s="36" t="s">
        <v>162</v>
      </c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  <c r="BN449" s="36"/>
      <c r="BO449" s="36"/>
      <c r="BP449" s="36"/>
      <c r="BQ449" s="36"/>
      <c r="BR449" s="36"/>
      <c r="BS449" s="36"/>
      <c r="BT449" s="36"/>
      <c r="BU449" s="36"/>
      <c r="BV449" s="36"/>
      <c r="BW449" s="36"/>
      <c r="BX449" s="36"/>
      <c r="BY449" s="36"/>
      <c r="BZ449" s="36"/>
      <c r="CA449" s="36"/>
      <c r="CB449" s="36"/>
      <c r="CC449" s="36"/>
      <c r="CD449" s="36"/>
      <c r="CE449" s="36"/>
      <c r="CF449" s="36"/>
      <c r="CG449" s="36"/>
      <c r="CH449" s="36"/>
      <c r="CI449" s="36"/>
      <c r="CJ449" s="36"/>
      <c r="CK449" s="36"/>
      <c r="CL449" s="36"/>
      <c r="CM449" s="36"/>
      <c r="CN449" s="36">
        <v>8.8000000000000007</v>
      </c>
      <c r="CO449" s="36">
        <v>8.8000000000000007</v>
      </c>
      <c r="CP449" s="36">
        <v>9</v>
      </c>
      <c r="CQ449" s="36"/>
      <c r="CR449" s="36"/>
      <c r="CS449" s="36"/>
      <c r="CT449" s="36"/>
      <c r="CU449" s="36"/>
      <c r="CV449" s="36"/>
      <c r="CW449" s="36"/>
      <c r="CX449" s="36"/>
      <c r="CY449" s="36"/>
      <c r="CZ449" s="36"/>
      <c r="DA449" s="36"/>
      <c r="DB449" s="36"/>
      <c r="DC449" s="36"/>
      <c r="DD449" s="36"/>
      <c r="DE449" s="36"/>
      <c r="DF449" s="36"/>
      <c r="DG449" s="36"/>
      <c r="DH449" s="36"/>
      <c r="DI449" s="36"/>
      <c r="DJ449" s="36"/>
      <c r="DK449" s="36"/>
      <c r="DL449" s="36"/>
      <c r="DM449" s="36"/>
      <c r="DN449" s="36"/>
      <c r="DO449" s="36"/>
      <c r="DP449" s="55">
        <v>0</v>
      </c>
      <c r="DQ449" s="37">
        <v>0</v>
      </c>
      <c r="DR449" s="37">
        <f>PRODUCT(Таблица1[[#This Row],[Столбец4]:[РЕГ НТЛ]])</f>
        <v>0</v>
      </c>
    </row>
    <row r="450" spans="1:122" x14ac:dyDescent="0.25">
      <c r="A450" s="35">
        <v>91</v>
      </c>
      <c r="B450" s="36" t="s">
        <v>328</v>
      </c>
      <c r="C450" s="36" t="s">
        <v>32</v>
      </c>
      <c r="D450" s="36" t="s">
        <v>162</v>
      </c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/>
      <c r="BO450" s="36"/>
      <c r="BP450" s="36"/>
      <c r="BQ450" s="36"/>
      <c r="BR450" s="36"/>
      <c r="BS450" s="36"/>
      <c r="BT450" s="36"/>
      <c r="BU450" s="36"/>
      <c r="BV450" s="36"/>
      <c r="BW450" s="36"/>
      <c r="BX450" s="36"/>
      <c r="BY450" s="36"/>
      <c r="BZ450" s="36"/>
      <c r="CA450" s="36"/>
      <c r="CB450" s="36"/>
      <c r="CC450" s="36"/>
      <c r="CD450" s="36"/>
      <c r="CE450" s="36"/>
      <c r="CF450" s="36"/>
      <c r="CG450" s="36"/>
      <c r="CH450" s="36"/>
      <c r="CI450" s="36"/>
      <c r="CJ450" s="36"/>
      <c r="CK450" s="36"/>
      <c r="CL450" s="36"/>
      <c r="CM450" s="36"/>
      <c r="CN450" s="36">
        <v>9</v>
      </c>
      <c r="CO450" s="36">
        <v>9</v>
      </c>
      <c r="CP450" s="36">
        <v>9</v>
      </c>
      <c r="CQ450" s="36"/>
      <c r="CR450" s="36"/>
      <c r="CS450" s="36"/>
      <c r="CT450" s="36"/>
      <c r="CU450" s="36"/>
      <c r="CV450" s="36"/>
      <c r="CW450" s="36"/>
      <c r="CX450" s="36"/>
      <c r="CY450" s="36"/>
      <c r="CZ450" s="36"/>
      <c r="DA450" s="36"/>
      <c r="DB450" s="36"/>
      <c r="DC450" s="36"/>
      <c r="DD450" s="36"/>
      <c r="DE450" s="36"/>
      <c r="DF450" s="36"/>
      <c r="DG450" s="36"/>
      <c r="DH450" s="36"/>
      <c r="DI450" s="36"/>
      <c r="DJ450" s="36"/>
      <c r="DK450" s="36"/>
      <c r="DL450" s="36"/>
      <c r="DM450" s="36"/>
      <c r="DN450" s="36"/>
      <c r="DO450" s="36"/>
      <c r="DP450" s="55">
        <v>0</v>
      </c>
      <c r="DQ450" s="37">
        <v>0</v>
      </c>
      <c r="DR450" s="37">
        <f>PRODUCT(Таблица1[[#This Row],[Столбец4]:[РЕГ НТЛ]])</f>
        <v>0</v>
      </c>
    </row>
    <row r="451" spans="1:122" x14ac:dyDescent="0.25">
      <c r="A451" s="38">
        <v>57</v>
      </c>
      <c r="B451" s="39" t="s">
        <v>219</v>
      </c>
      <c r="C451" s="39" t="s">
        <v>32</v>
      </c>
      <c r="D451" s="39" t="s">
        <v>162</v>
      </c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>
        <v>9.6</v>
      </c>
      <c r="AO451" s="39">
        <v>9.4</v>
      </c>
      <c r="AP451" s="39">
        <v>9.8000000000000007</v>
      </c>
      <c r="AQ451" s="39">
        <v>9.4</v>
      </c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  <c r="CM451" s="39"/>
      <c r="CN451" s="39"/>
      <c r="CO451" s="39"/>
      <c r="CP451" s="39"/>
      <c r="CQ451" s="39"/>
      <c r="CR451" s="39"/>
      <c r="CS451" s="39"/>
      <c r="CT451" s="39"/>
      <c r="CU451" s="39"/>
      <c r="CV451" s="39"/>
      <c r="CW451" s="39"/>
      <c r="CX451" s="39"/>
      <c r="CY451" s="39"/>
      <c r="CZ451" s="39"/>
      <c r="DA451" s="39"/>
      <c r="DB451" s="39"/>
      <c r="DC451" s="39"/>
      <c r="DD451" s="39"/>
      <c r="DE451" s="39"/>
      <c r="DF451" s="39"/>
      <c r="DG451" s="39"/>
      <c r="DH451" s="39"/>
      <c r="DI451" s="39"/>
      <c r="DJ451" s="39"/>
      <c r="DK451" s="39"/>
      <c r="DL451" s="39"/>
      <c r="DM451" s="39"/>
      <c r="DN451" s="39"/>
      <c r="DO451" s="39"/>
      <c r="DP451" s="55">
        <v>0</v>
      </c>
      <c r="DQ451" s="40">
        <v>0</v>
      </c>
      <c r="DR451" s="40">
        <f>PRODUCT(Таблица1[[#This Row],[Столбец4]:[РЕГ НТЛ]])</f>
        <v>0</v>
      </c>
    </row>
    <row r="452" spans="1:122" x14ac:dyDescent="0.25">
      <c r="A452" s="35">
        <v>48</v>
      </c>
      <c r="B452" s="36" t="s">
        <v>357</v>
      </c>
      <c r="C452" s="36" t="s">
        <v>32</v>
      </c>
      <c r="D452" s="36" t="s">
        <v>162</v>
      </c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>
        <v>8.8000000000000007</v>
      </c>
      <c r="AZ452" s="36">
        <v>9.1999999999999993</v>
      </c>
      <c r="BA452" s="36">
        <v>9.6</v>
      </c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  <c r="BL452" s="36"/>
      <c r="BM452" s="36"/>
      <c r="BN452" s="36"/>
      <c r="BO452" s="36"/>
      <c r="BP452" s="36"/>
      <c r="BQ452" s="36"/>
      <c r="BR452" s="36"/>
      <c r="BS452" s="36"/>
      <c r="BT452" s="36"/>
      <c r="BU452" s="36"/>
      <c r="BV452" s="36"/>
      <c r="BW452" s="36"/>
      <c r="BX452" s="36"/>
      <c r="BY452" s="36"/>
      <c r="BZ452" s="36"/>
      <c r="CA452" s="36"/>
      <c r="CB452" s="36"/>
      <c r="CC452" s="36"/>
      <c r="CD452" s="36"/>
      <c r="CE452" s="36"/>
      <c r="CF452" s="36"/>
      <c r="CG452" s="36"/>
      <c r="CH452" s="36"/>
      <c r="CI452" s="36"/>
      <c r="CJ452" s="36"/>
      <c r="CK452" s="36"/>
      <c r="CL452" s="36"/>
      <c r="CM452" s="36"/>
      <c r="CN452" s="36"/>
      <c r="CO452" s="36"/>
      <c r="CP452" s="36"/>
      <c r="CQ452" s="36"/>
      <c r="CR452" s="36"/>
      <c r="CS452" s="36"/>
      <c r="CT452" s="36"/>
      <c r="CU452" s="36"/>
      <c r="CV452" s="36"/>
      <c r="CW452" s="36"/>
      <c r="CX452" s="36"/>
      <c r="CY452" s="36"/>
      <c r="CZ452" s="36"/>
      <c r="DA452" s="36"/>
      <c r="DB452" s="36"/>
      <c r="DC452" s="36"/>
      <c r="DD452" s="36"/>
      <c r="DE452" s="36"/>
      <c r="DF452" s="36"/>
      <c r="DG452" s="36"/>
      <c r="DH452" s="36"/>
      <c r="DI452" s="36"/>
      <c r="DJ452" s="36"/>
      <c r="DK452" s="36"/>
      <c r="DL452" s="36"/>
      <c r="DM452" s="36"/>
      <c r="DN452" s="36"/>
      <c r="DO452" s="36"/>
      <c r="DP452" s="55">
        <v>0</v>
      </c>
      <c r="DQ452" s="37">
        <v>0</v>
      </c>
      <c r="DR452" s="37">
        <f>PRODUCT(Таблица1[[#This Row],[Столбец4]:[РЕГ НТЛ]])</f>
        <v>0</v>
      </c>
    </row>
    <row r="453" spans="1:122" x14ac:dyDescent="0.25">
      <c r="A453" s="38">
        <v>65</v>
      </c>
      <c r="B453" s="39" t="s">
        <v>264</v>
      </c>
      <c r="C453" s="36" t="s">
        <v>32</v>
      </c>
      <c r="D453" s="39" t="s">
        <v>146</v>
      </c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>
        <v>4</v>
      </c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  <c r="CR453" s="39"/>
      <c r="CS453" s="39"/>
      <c r="CT453" s="39"/>
      <c r="CU453" s="39"/>
      <c r="CV453" s="39"/>
      <c r="CW453" s="39"/>
      <c r="CX453" s="39"/>
      <c r="CY453" s="39"/>
      <c r="CZ453" s="39"/>
      <c r="DA453" s="39"/>
      <c r="DB453" s="39"/>
      <c r="DC453" s="39"/>
      <c r="DD453" s="39"/>
      <c r="DE453" s="39"/>
      <c r="DF453" s="39"/>
      <c r="DG453" s="39"/>
      <c r="DH453" s="39"/>
      <c r="DI453" s="39"/>
      <c r="DJ453" s="39"/>
      <c r="DK453" s="39"/>
      <c r="DL453" s="39"/>
      <c r="DM453" s="39"/>
      <c r="DN453" s="39"/>
      <c r="DO453" s="39"/>
      <c r="DP453" s="58">
        <v>2</v>
      </c>
      <c r="DQ453" s="40">
        <v>0</v>
      </c>
      <c r="DR453" s="40">
        <f>PRODUCT(Таблица1[[#This Row],[Столбец4]:[РЕГ НТЛ]])</f>
        <v>0</v>
      </c>
    </row>
    <row r="454" spans="1:122" x14ac:dyDescent="0.25">
      <c r="A454" s="35">
        <v>65</v>
      </c>
      <c r="B454" s="36" t="s">
        <v>264</v>
      </c>
      <c r="C454" s="36" t="s">
        <v>32</v>
      </c>
      <c r="D454" s="36" t="s">
        <v>146</v>
      </c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>
        <v>5</v>
      </c>
      <c r="BL454" s="36"/>
      <c r="BM454" s="36"/>
      <c r="BN454" s="36"/>
      <c r="BO454" s="36"/>
      <c r="BP454" s="36"/>
      <c r="BQ454" s="36"/>
      <c r="BR454" s="36"/>
      <c r="BS454" s="36"/>
      <c r="BT454" s="36"/>
      <c r="BU454" s="36"/>
      <c r="BV454" s="36"/>
      <c r="BW454" s="36"/>
      <c r="BX454" s="36"/>
      <c r="BY454" s="36"/>
      <c r="BZ454" s="36"/>
      <c r="CA454" s="36"/>
      <c r="CB454" s="36"/>
      <c r="CC454" s="36"/>
      <c r="CD454" s="36"/>
      <c r="CE454" s="36"/>
      <c r="CF454" s="36"/>
      <c r="CG454" s="36"/>
      <c r="CH454" s="36"/>
      <c r="CI454" s="36"/>
      <c r="CJ454" s="36"/>
      <c r="CK454" s="36"/>
      <c r="CL454" s="36"/>
      <c r="CM454" s="36"/>
      <c r="CN454" s="36"/>
      <c r="CO454" s="36"/>
      <c r="CP454" s="36"/>
      <c r="CQ454" s="36"/>
      <c r="CR454" s="36"/>
      <c r="CS454" s="36"/>
      <c r="CT454" s="36"/>
      <c r="CU454" s="36"/>
      <c r="CV454" s="36"/>
      <c r="CW454" s="36"/>
      <c r="CX454" s="36"/>
      <c r="CY454" s="36"/>
      <c r="CZ454" s="36"/>
      <c r="DA454" s="36"/>
      <c r="DB454" s="36"/>
      <c r="DC454" s="36"/>
      <c r="DD454" s="36"/>
      <c r="DE454" s="36"/>
      <c r="DF454" s="36"/>
      <c r="DG454" s="36"/>
      <c r="DH454" s="36"/>
      <c r="DI454" s="36"/>
      <c r="DJ454" s="36"/>
      <c r="DK454" s="36"/>
      <c r="DL454" s="36"/>
      <c r="DM454" s="36"/>
      <c r="DN454" s="36"/>
      <c r="DO454" s="36"/>
      <c r="DP454" s="56">
        <v>2</v>
      </c>
      <c r="DQ454" s="37">
        <v>0</v>
      </c>
      <c r="DR454" s="37">
        <f>PRODUCT(Таблица1[[#This Row],[Столбец4]:[РЕГ НТЛ]])</f>
        <v>0</v>
      </c>
    </row>
    <row r="455" spans="1:122" x14ac:dyDescent="0.25">
      <c r="A455" s="35">
        <v>65</v>
      </c>
      <c r="B455" s="36" t="s">
        <v>264</v>
      </c>
      <c r="C455" s="36" t="s">
        <v>32</v>
      </c>
      <c r="D455" s="36" t="s">
        <v>146</v>
      </c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>
        <v>11</v>
      </c>
      <c r="BH455" s="36"/>
      <c r="BI455" s="36"/>
      <c r="BJ455" s="36"/>
      <c r="BK455" s="36"/>
      <c r="BL455" s="36"/>
      <c r="BM455" s="36"/>
      <c r="BN455" s="36"/>
      <c r="BO455" s="36"/>
      <c r="BP455" s="36"/>
      <c r="BQ455" s="36"/>
      <c r="BR455" s="36"/>
      <c r="BS455" s="36"/>
      <c r="BT455" s="36"/>
      <c r="BU455" s="36"/>
      <c r="BV455" s="36"/>
      <c r="BW455" s="36"/>
      <c r="BX455" s="36"/>
      <c r="BY455" s="36"/>
      <c r="BZ455" s="36"/>
      <c r="CA455" s="36"/>
      <c r="CB455" s="36"/>
      <c r="CC455" s="36"/>
      <c r="CD455" s="36"/>
      <c r="CE455" s="36"/>
      <c r="CF455" s="36"/>
      <c r="CG455" s="36"/>
      <c r="CH455" s="36"/>
      <c r="CI455" s="36"/>
      <c r="CJ455" s="36"/>
      <c r="CK455" s="36"/>
      <c r="CL455" s="36"/>
      <c r="CM455" s="36"/>
      <c r="CN455" s="36"/>
      <c r="CO455" s="36"/>
      <c r="CP455" s="36"/>
      <c r="CQ455" s="36"/>
      <c r="CR455" s="36"/>
      <c r="CS455" s="36"/>
      <c r="CT455" s="36"/>
      <c r="CU455" s="36"/>
      <c r="CV455" s="36"/>
      <c r="CW455" s="36"/>
      <c r="CX455" s="36"/>
      <c r="CY455" s="36"/>
      <c r="CZ455" s="36"/>
      <c r="DA455" s="36"/>
      <c r="DB455" s="36"/>
      <c r="DC455" s="36"/>
      <c r="DD455" s="36"/>
      <c r="DE455" s="36"/>
      <c r="DF455" s="36"/>
      <c r="DG455" s="36"/>
      <c r="DH455" s="36"/>
      <c r="DI455" s="36"/>
      <c r="DJ455" s="36"/>
      <c r="DK455" s="36"/>
      <c r="DL455" s="36"/>
      <c r="DM455" s="36"/>
      <c r="DN455" s="36"/>
      <c r="DO455" s="36"/>
      <c r="DP455" s="55">
        <v>0</v>
      </c>
      <c r="DQ455" s="37">
        <v>0</v>
      </c>
      <c r="DR455" s="37">
        <f>PRODUCT(Таблица1[[#This Row],[Столбец4]:[РЕГ НТЛ]])</f>
        <v>0</v>
      </c>
    </row>
    <row r="456" spans="1:122" x14ac:dyDescent="0.25">
      <c r="A456" s="35">
        <v>65</v>
      </c>
      <c r="B456" s="36" t="s">
        <v>264</v>
      </c>
      <c r="C456" s="36" t="s">
        <v>32</v>
      </c>
      <c r="D456" s="36" t="s">
        <v>146</v>
      </c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>
        <v>8</v>
      </c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  <c r="BN456" s="36"/>
      <c r="BO456" s="36"/>
      <c r="BP456" s="36"/>
      <c r="BQ456" s="36"/>
      <c r="BR456" s="36"/>
      <c r="BS456" s="36"/>
      <c r="BT456" s="36"/>
      <c r="BU456" s="36"/>
      <c r="BV456" s="36"/>
      <c r="BW456" s="36"/>
      <c r="BX456" s="36"/>
      <c r="BY456" s="36"/>
      <c r="BZ456" s="36"/>
      <c r="CA456" s="36"/>
      <c r="CB456" s="36"/>
      <c r="CC456" s="36"/>
      <c r="CD456" s="36"/>
      <c r="CE456" s="36"/>
      <c r="CF456" s="36"/>
      <c r="CG456" s="36"/>
      <c r="CH456" s="36"/>
      <c r="CI456" s="36"/>
      <c r="CJ456" s="36"/>
      <c r="CK456" s="36"/>
      <c r="CL456" s="36"/>
      <c r="CM456" s="36"/>
      <c r="CN456" s="36"/>
      <c r="CO456" s="36"/>
      <c r="CP456" s="36"/>
      <c r="CQ456" s="36"/>
      <c r="CR456" s="36"/>
      <c r="CS456" s="36"/>
      <c r="CT456" s="36"/>
      <c r="CU456" s="36"/>
      <c r="CV456" s="36"/>
      <c r="CW456" s="36"/>
      <c r="CX456" s="36"/>
      <c r="CY456" s="36"/>
      <c r="CZ456" s="36"/>
      <c r="DA456" s="36"/>
      <c r="DB456" s="36"/>
      <c r="DC456" s="36"/>
      <c r="DD456" s="36"/>
      <c r="DE456" s="36"/>
      <c r="DF456" s="36"/>
      <c r="DG456" s="36"/>
      <c r="DH456" s="36"/>
      <c r="DI456" s="36"/>
      <c r="DJ456" s="36"/>
      <c r="DK456" s="36"/>
      <c r="DL456" s="36"/>
      <c r="DM456" s="36"/>
      <c r="DN456" s="36"/>
      <c r="DO456" s="36"/>
      <c r="DP456" s="55">
        <v>0</v>
      </c>
      <c r="DQ456" s="37">
        <v>0</v>
      </c>
      <c r="DR456" s="37">
        <f>PRODUCT(Таблица1[[#This Row],[Столбец4]:[РЕГ НТЛ]])</f>
        <v>0</v>
      </c>
    </row>
    <row r="457" spans="1:122" x14ac:dyDescent="0.25">
      <c r="A457" s="35">
        <v>56</v>
      </c>
      <c r="B457" s="36" t="s">
        <v>273</v>
      </c>
      <c r="C457" s="36" t="s">
        <v>32</v>
      </c>
      <c r="D457" s="36" t="s">
        <v>146</v>
      </c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  <c r="BN457" s="36"/>
      <c r="BO457" s="36"/>
      <c r="BP457" s="36"/>
      <c r="BQ457" s="36"/>
      <c r="BR457" s="36"/>
      <c r="BS457" s="36">
        <v>9</v>
      </c>
      <c r="BT457" s="36"/>
      <c r="BU457" s="36"/>
      <c r="BV457" s="36"/>
      <c r="BW457" s="36"/>
      <c r="BX457" s="36"/>
      <c r="BY457" s="36"/>
      <c r="BZ457" s="36"/>
      <c r="CA457" s="36"/>
      <c r="CB457" s="36"/>
      <c r="CC457" s="36"/>
      <c r="CD457" s="36"/>
      <c r="CE457" s="36"/>
      <c r="CF457" s="36"/>
      <c r="CG457" s="36"/>
      <c r="CH457" s="36"/>
      <c r="CI457" s="36"/>
      <c r="CJ457" s="36"/>
      <c r="CK457" s="36"/>
      <c r="CL457" s="36"/>
      <c r="CM457" s="36"/>
      <c r="CN457" s="36"/>
      <c r="CO457" s="36"/>
      <c r="CP457" s="36"/>
      <c r="CQ457" s="36"/>
      <c r="CR457" s="36"/>
      <c r="CS457" s="36"/>
      <c r="CT457" s="36"/>
      <c r="CU457" s="36"/>
      <c r="CV457" s="36"/>
      <c r="CW457" s="36"/>
      <c r="CX457" s="36"/>
      <c r="CY457" s="36"/>
      <c r="CZ457" s="36"/>
      <c r="DA457" s="36"/>
      <c r="DB457" s="36"/>
      <c r="DC457" s="36"/>
      <c r="DD457" s="36"/>
      <c r="DE457" s="36"/>
      <c r="DF457" s="36"/>
      <c r="DG457" s="36"/>
      <c r="DH457" s="36"/>
      <c r="DI457" s="36"/>
      <c r="DJ457" s="36"/>
      <c r="DK457" s="36"/>
      <c r="DL457" s="36"/>
      <c r="DM457" s="36"/>
      <c r="DN457" s="36"/>
      <c r="DO457" s="36"/>
      <c r="DP457" s="55">
        <v>0</v>
      </c>
      <c r="DQ457" s="37">
        <v>0</v>
      </c>
      <c r="DR457" s="37">
        <f>PRODUCT(Таблица1[[#This Row],[Столбец4]:[РЕГ НТЛ]])</f>
        <v>0</v>
      </c>
    </row>
    <row r="458" spans="1:122" x14ac:dyDescent="0.25">
      <c r="A458" s="35">
        <v>56</v>
      </c>
      <c r="B458" s="36" t="s">
        <v>273</v>
      </c>
      <c r="C458" s="36" t="s">
        <v>32</v>
      </c>
      <c r="D458" s="36" t="s">
        <v>146</v>
      </c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>
        <v>6</v>
      </c>
      <c r="BH458" s="36"/>
      <c r="BI458" s="36"/>
      <c r="BJ458" s="36"/>
      <c r="BK458" s="36"/>
      <c r="BL458" s="36"/>
      <c r="BM458" s="36"/>
      <c r="BN458" s="36"/>
      <c r="BO458" s="36"/>
      <c r="BP458" s="36"/>
      <c r="BQ458" s="36"/>
      <c r="BR458" s="36"/>
      <c r="BS458" s="36"/>
      <c r="BT458" s="36"/>
      <c r="BU458" s="36"/>
      <c r="BV458" s="36"/>
      <c r="BW458" s="36"/>
      <c r="BX458" s="36"/>
      <c r="BY458" s="36"/>
      <c r="BZ458" s="36"/>
      <c r="CA458" s="36"/>
      <c r="CB458" s="36"/>
      <c r="CC458" s="36"/>
      <c r="CD458" s="36"/>
      <c r="CE458" s="36"/>
      <c r="CF458" s="36"/>
      <c r="CG458" s="36"/>
      <c r="CH458" s="36"/>
      <c r="CI458" s="36"/>
      <c r="CJ458" s="36"/>
      <c r="CK458" s="36"/>
      <c r="CL458" s="36"/>
      <c r="CM458" s="36"/>
      <c r="CN458" s="36"/>
      <c r="CO458" s="36"/>
      <c r="CP458" s="36"/>
      <c r="CQ458" s="36"/>
      <c r="CR458" s="36"/>
      <c r="CS458" s="36"/>
      <c r="CT458" s="36"/>
      <c r="CU458" s="36"/>
      <c r="CV458" s="36"/>
      <c r="CW458" s="36"/>
      <c r="CX458" s="36"/>
      <c r="CY458" s="36"/>
      <c r="CZ458" s="36"/>
      <c r="DA458" s="36"/>
      <c r="DB458" s="36"/>
      <c r="DC458" s="36"/>
      <c r="DD458" s="36"/>
      <c r="DE458" s="36"/>
      <c r="DF458" s="36"/>
      <c r="DG458" s="36"/>
      <c r="DH458" s="36"/>
      <c r="DI458" s="36"/>
      <c r="DJ458" s="36"/>
      <c r="DK458" s="36"/>
      <c r="DL458" s="36"/>
      <c r="DM458" s="36"/>
      <c r="DN458" s="36"/>
      <c r="DO458" s="36"/>
      <c r="DP458" s="56">
        <v>2</v>
      </c>
      <c r="DQ458" s="37">
        <v>0</v>
      </c>
      <c r="DR458" s="37">
        <f>PRODUCT(Таблица1[[#This Row],[Столбец4]:[РЕГ НТЛ]])</f>
        <v>0</v>
      </c>
    </row>
    <row r="459" spans="1:122" x14ac:dyDescent="0.25">
      <c r="A459" s="38">
        <v>56</v>
      </c>
      <c r="B459" s="36" t="s">
        <v>273</v>
      </c>
      <c r="C459" s="36" t="s">
        <v>32</v>
      </c>
      <c r="D459" s="39" t="s">
        <v>146</v>
      </c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>
        <v>6</v>
      </c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  <c r="CM459" s="39"/>
      <c r="CN459" s="39"/>
      <c r="CO459" s="39"/>
      <c r="CP459" s="39"/>
      <c r="CQ459" s="39"/>
      <c r="CR459" s="39"/>
      <c r="CS459" s="39"/>
      <c r="CT459" s="39"/>
      <c r="CU459" s="39"/>
      <c r="CV459" s="39"/>
      <c r="CW459" s="39"/>
      <c r="CX459" s="39"/>
      <c r="CY459" s="39"/>
      <c r="CZ459" s="39"/>
      <c r="DA459" s="39"/>
      <c r="DB459" s="39"/>
      <c r="DC459" s="39"/>
      <c r="DD459" s="39"/>
      <c r="DE459" s="39"/>
      <c r="DF459" s="39"/>
      <c r="DG459" s="39"/>
      <c r="DH459" s="39"/>
      <c r="DI459" s="39"/>
      <c r="DJ459" s="39"/>
      <c r="DK459" s="39"/>
      <c r="DL459" s="39"/>
      <c r="DM459" s="39"/>
      <c r="DN459" s="39"/>
      <c r="DO459" s="39"/>
      <c r="DP459" s="55">
        <v>0</v>
      </c>
      <c r="DQ459" s="37">
        <v>0</v>
      </c>
      <c r="DR459" s="40">
        <f>PRODUCT(Таблица1[[#This Row],[Столбец4]:[РЕГ НТЛ]])</f>
        <v>0</v>
      </c>
    </row>
    <row r="460" spans="1:122" x14ac:dyDescent="0.25">
      <c r="A460" s="35">
        <v>89</v>
      </c>
      <c r="B460" s="36" t="s">
        <v>285</v>
      </c>
      <c r="C460" s="36" t="s">
        <v>32</v>
      </c>
      <c r="D460" s="36" t="s">
        <v>146</v>
      </c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  <c r="BL460" s="36"/>
      <c r="BM460" s="36"/>
      <c r="BN460" s="36"/>
      <c r="BO460" s="36"/>
      <c r="BP460" s="36"/>
      <c r="BQ460" s="36"/>
      <c r="BR460" s="36"/>
      <c r="BS460" s="36"/>
      <c r="BT460" s="36"/>
      <c r="BU460" s="36"/>
      <c r="BV460" s="36"/>
      <c r="BW460" s="36"/>
      <c r="BX460" s="36"/>
      <c r="BY460" s="36"/>
      <c r="BZ460" s="36"/>
      <c r="CA460" s="36"/>
      <c r="CB460" s="36"/>
      <c r="CC460" s="36"/>
      <c r="CD460" s="36"/>
      <c r="CE460" s="36"/>
      <c r="CF460" s="36"/>
      <c r="CG460" s="36"/>
      <c r="CH460" s="36"/>
      <c r="CI460" s="36"/>
      <c r="CJ460" s="36"/>
      <c r="CK460" s="36"/>
      <c r="CL460" s="36"/>
      <c r="CM460" s="36"/>
      <c r="CN460" s="36"/>
      <c r="CO460" s="36"/>
      <c r="CP460" s="36"/>
      <c r="CQ460" s="36"/>
      <c r="CR460" s="36"/>
      <c r="CS460" s="36"/>
      <c r="CT460" s="36"/>
      <c r="CU460" s="36"/>
      <c r="CV460" s="36"/>
      <c r="CW460" s="36"/>
      <c r="CX460" s="36"/>
      <c r="CY460" s="36"/>
      <c r="CZ460" s="36"/>
      <c r="DA460" s="36"/>
      <c r="DB460" s="36"/>
      <c r="DC460" s="36"/>
      <c r="DD460" s="36"/>
      <c r="DE460" s="36"/>
      <c r="DF460" s="36"/>
      <c r="DG460" s="36"/>
      <c r="DH460" s="36"/>
      <c r="DI460" s="36"/>
      <c r="DJ460" s="36"/>
      <c r="DK460" s="36"/>
      <c r="DL460" s="36"/>
      <c r="DM460" s="36"/>
      <c r="DN460" s="36"/>
      <c r="DO460" s="36">
        <v>2</v>
      </c>
      <c r="DP460" s="56">
        <v>4</v>
      </c>
      <c r="DQ460" s="37">
        <v>0</v>
      </c>
      <c r="DR460" s="37">
        <f>PRODUCT(Таблица1[[#This Row],[Столбец4]:[РЕГ НТЛ]])</f>
        <v>0</v>
      </c>
    </row>
    <row r="461" spans="1:122" x14ac:dyDescent="0.25">
      <c r="A461" s="35">
        <v>89</v>
      </c>
      <c r="B461" s="36" t="s">
        <v>285</v>
      </c>
      <c r="C461" s="36" t="s">
        <v>32</v>
      </c>
      <c r="D461" s="36" t="s">
        <v>146</v>
      </c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6"/>
      <c r="BN461" s="36"/>
      <c r="BO461" s="36"/>
      <c r="BP461" s="36"/>
      <c r="BQ461" s="36"/>
      <c r="BR461" s="36"/>
      <c r="BS461" s="36"/>
      <c r="BT461" s="36"/>
      <c r="BU461" s="36"/>
      <c r="BV461" s="36"/>
      <c r="BW461" s="36"/>
      <c r="BX461" s="36"/>
      <c r="BY461" s="36"/>
      <c r="BZ461" s="36"/>
      <c r="CA461" s="36"/>
      <c r="CB461" s="36"/>
      <c r="CC461" s="36"/>
      <c r="CD461" s="36"/>
      <c r="CE461" s="36"/>
      <c r="CF461" s="36"/>
      <c r="CG461" s="36"/>
      <c r="CH461" s="36"/>
      <c r="CI461" s="36"/>
      <c r="CJ461" s="36"/>
      <c r="CK461" s="36"/>
      <c r="CL461" s="36"/>
      <c r="CM461" s="36"/>
      <c r="CN461" s="36"/>
      <c r="CO461" s="36"/>
      <c r="CP461" s="36"/>
      <c r="CQ461" s="36"/>
      <c r="CR461" s="36"/>
      <c r="CS461" s="36"/>
      <c r="CT461" s="36"/>
      <c r="CU461" s="36"/>
      <c r="CV461" s="36"/>
      <c r="CW461" s="36"/>
      <c r="CX461" s="36"/>
      <c r="CY461" s="36"/>
      <c r="CZ461" s="36">
        <v>8</v>
      </c>
      <c r="DA461" s="36"/>
      <c r="DB461" s="36"/>
      <c r="DC461" s="36"/>
      <c r="DD461" s="36"/>
      <c r="DE461" s="36"/>
      <c r="DF461" s="36"/>
      <c r="DG461" s="36"/>
      <c r="DH461" s="36"/>
      <c r="DI461" s="36"/>
      <c r="DJ461" s="36"/>
      <c r="DK461" s="36"/>
      <c r="DL461" s="36"/>
      <c r="DM461" s="36"/>
      <c r="DN461" s="36"/>
      <c r="DO461" s="36"/>
      <c r="DP461" s="55">
        <v>0</v>
      </c>
      <c r="DQ461" s="37">
        <v>0</v>
      </c>
      <c r="DR461" s="37">
        <f>PRODUCT(Таблица1[[#This Row],[Столбец4]:[РЕГ НТЛ]])</f>
        <v>0</v>
      </c>
    </row>
    <row r="462" spans="1:122" x14ac:dyDescent="0.25">
      <c r="A462" s="35">
        <v>90</v>
      </c>
      <c r="B462" s="36" t="s">
        <v>231</v>
      </c>
      <c r="C462" s="36" t="s">
        <v>32</v>
      </c>
      <c r="D462" s="36" t="s">
        <v>146</v>
      </c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6"/>
      <c r="BN462" s="36"/>
      <c r="BO462" s="36"/>
      <c r="BP462" s="36"/>
      <c r="BQ462" s="36"/>
      <c r="BR462" s="36"/>
      <c r="BS462" s="36"/>
      <c r="BT462" s="36"/>
      <c r="BU462" s="36"/>
      <c r="BV462" s="36"/>
      <c r="BW462" s="36"/>
      <c r="BX462" s="36"/>
      <c r="BY462" s="36"/>
      <c r="BZ462" s="36"/>
      <c r="CA462" s="36"/>
      <c r="CB462" s="36"/>
      <c r="CC462" s="36"/>
      <c r="CD462" s="36"/>
      <c r="CE462" s="36"/>
      <c r="CF462" s="36"/>
      <c r="CG462" s="36"/>
      <c r="CH462" s="36"/>
      <c r="CI462" s="36"/>
      <c r="CJ462" s="36"/>
      <c r="CK462" s="36"/>
      <c r="CL462" s="36"/>
      <c r="CM462" s="36"/>
      <c r="CN462" s="36"/>
      <c r="CO462" s="36"/>
      <c r="CP462" s="36"/>
      <c r="CQ462" s="36"/>
      <c r="CR462" s="36"/>
      <c r="CS462" s="36"/>
      <c r="CT462" s="36"/>
      <c r="CU462" s="36"/>
      <c r="CV462" s="36"/>
      <c r="CW462" s="36">
        <v>1</v>
      </c>
      <c r="CX462" s="36"/>
      <c r="CY462" s="36"/>
      <c r="CZ462" s="36"/>
      <c r="DA462" s="36"/>
      <c r="DB462" s="36"/>
      <c r="DC462" s="36"/>
      <c r="DD462" s="36"/>
      <c r="DE462" s="36"/>
      <c r="DF462" s="36"/>
      <c r="DG462" s="36"/>
      <c r="DH462" s="36"/>
      <c r="DI462" s="36"/>
      <c r="DJ462" s="36"/>
      <c r="DK462" s="36"/>
      <c r="DL462" s="36"/>
      <c r="DM462" s="36"/>
      <c r="DN462" s="36"/>
      <c r="DO462" s="36"/>
      <c r="DP462" s="56">
        <v>18</v>
      </c>
      <c r="DQ462" s="37">
        <v>0</v>
      </c>
      <c r="DR462" s="37">
        <f>PRODUCT(Таблица1[[#This Row],[Столбец4]:[РЕГ НТЛ]])</f>
        <v>0</v>
      </c>
    </row>
    <row r="463" spans="1:122" x14ac:dyDescent="0.25">
      <c r="A463" s="38">
        <v>90</v>
      </c>
      <c r="B463" s="39" t="s">
        <v>231</v>
      </c>
      <c r="C463" s="36" t="s">
        <v>32</v>
      </c>
      <c r="D463" s="39" t="s">
        <v>146</v>
      </c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>
        <v>1</v>
      </c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  <c r="CN463" s="39"/>
      <c r="CO463" s="39"/>
      <c r="CP463" s="39"/>
      <c r="CQ463" s="39"/>
      <c r="CR463" s="39"/>
      <c r="CS463" s="39"/>
      <c r="CT463" s="39"/>
      <c r="CU463" s="39"/>
      <c r="CV463" s="39"/>
      <c r="CW463" s="39"/>
      <c r="CX463" s="39"/>
      <c r="CY463" s="39"/>
      <c r="CZ463" s="39"/>
      <c r="DA463" s="39"/>
      <c r="DB463" s="39"/>
      <c r="DC463" s="39"/>
      <c r="DD463" s="39"/>
      <c r="DE463" s="39"/>
      <c r="DF463" s="39"/>
      <c r="DG463" s="39"/>
      <c r="DH463" s="39"/>
      <c r="DI463" s="39"/>
      <c r="DJ463" s="39"/>
      <c r="DK463" s="39"/>
      <c r="DL463" s="39"/>
      <c r="DM463" s="39"/>
      <c r="DN463" s="39"/>
      <c r="DO463" s="39"/>
      <c r="DP463" s="55">
        <v>0</v>
      </c>
      <c r="DQ463" s="37">
        <v>0</v>
      </c>
      <c r="DR463" s="40">
        <f>PRODUCT(Таблица1[[#This Row],[Столбец4]:[РЕГ НТЛ]])</f>
        <v>0</v>
      </c>
    </row>
    <row r="464" spans="1:122" x14ac:dyDescent="0.25">
      <c r="A464" s="35">
        <v>90</v>
      </c>
      <c r="B464" s="36" t="s">
        <v>231</v>
      </c>
      <c r="C464" s="36" t="s">
        <v>32</v>
      </c>
      <c r="D464" s="36" t="s">
        <v>146</v>
      </c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  <c r="BN464" s="36"/>
      <c r="BO464" s="36"/>
      <c r="BP464" s="36"/>
      <c r="BQ464" s="36"/>
      <c r="BR464" s="36"/>
      <c r="BS464" s="36"/>
      <c r="BT464" s="36"/>
      <c r="BU464" s="36"/>
      <c r="BV464" s="36"/>
      <c r="BW464" s="36"/>
      <c r="BX464" s="36">
        <v>1</v>
      </c>
      <c r="BY464" s="36"/>
      <c r="BZ464" s="36"/>
      <c r="CA464" s="36"/>
      <c r="CB464" s="36"/>
      <c r="CC464" s="36"/>
      <c r="CD464" s="36"/>
      <c r="CE464" s="36"/>
      <c r="CF464" s="36"/>
      <c r="CG464" s="36"/>
      <c r="CH464" s="36"/>
      <c r="CI464" s="36"/>
      <c r="CJ464" s="36"/>
      <c r="CK464" s="36"/>
      <c r="CL464" s="36"/>
      <c r="CM464" s="36"/>
      <c r="CN464" s="36"/>
      <c r="CO464" s="36"/>
      <c r="CP464" s="36"/>
      <c r="CQ464" s="36"/>
      <c r="CR464" s="36"/>
      <c r="CS464" s="36"/>
      <c r="CT464" s="36"/>
      <c r="CU464" s="36"/>
      <c r="CV464" s="36"/>
      <c r="CW464" s="36"/>
      <c r="CX464" s="36"/>
      <c r="CY464" s="36"/>
      <c r="CZ464" s="36"/>
      <c r="DA464" s="36"/>
      <c r="DB464" s="36"/>
      <c r="DC464" s="36"/>
      <c r="DD464" s="36"/>
      <c r="DE464" s="36"/>
      <c r="DF464" s="36"/>
      <c r="DG464" s="36"/>
      <c r="DH464" s="36"/>
      <c r="DI464" s="36"/>
      <c r="DJ464" s="36"/>
      <c r="DK464" s="36"/>
      <c r="DL464" s="36"/>
      <c r="DM464" s="36"/>
      <c r="DN464" s="36"/>
      <c r="DO464" s="36"/>
      <c r="DP464" s="55">
        <v>0</v>
      </c>
      <c r="DQ464" s="37">
        <v>0</v>
      </c>
      <c r="DR464" s="37">
        <f>PRODUCT(Таблица1[[#This Row],[Столбец4]:[РЕГ НТЛ]])</f>
        <v>0</v>
      </c>
    </row>
    <row r="465" spans="1:122" x14ac:dyDescent="0.25">
      <c r="A465" s="35">
        <v>119</v>
      </c>
      <c r="B465" s="36" t="s">
        <v>314</v>
      </c>
      <c r="C465" s="36" t="s">
        <v>32</v>
      </c>
      <c r="D465" s="36" t="s">
        <v>146</v>
      </c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  <c r="BN465" s="36"/>
      <c r="BO465" s="36"/>
      <c r="BP465" s="36"/>
      <c r="BQ465" s="36"/>
      <c r="BR465" s="36"/>
      <c r="BS465" s="36"/>
      <c r="BT465" s="36"/>
      <c r="BU465" s="36"/>
      <c r="BV465" s="36"/>
      <c r="BW465" s="36"/>
      <c r="BX465" s="36"/>
      <c r="BY465" s="36"/>
      <c r="BZ465" s="36"/>
      <c r="CA465" s="36"/>
      <c r="CB465" s="36"/>
      <c r="CC465" s="36"/>
      <c r="CD465" s="36"/>
      <c r="CE465" s="36"/>
      <c r="CF465" s="36"/>
      <c r="CG465" s="36"/>
      <c r="CH465" s="36"/>
      <c r="CI465" s="36"/>
      <c r="CJ465" s="36"/>
      <c r="CK465" s="36"/>
      <c r="CL465" s="36"/>
      <c r="CM465" s="36"/>
      <c r="CN465" s="36"/>
      <c r="CO465" s="36"/>
      <c r="CP465" s="36"/>
      <c r="CQ465" s="36"/>
      <c r="CR465" s="36"/>
      <c r="CS465" s="36"/>
      <c r="CT465" s="36"/>
      <c r="CU465" s="36"/>
      <c r="CV465" s="36"/>
      <c r="CW465" s="36"/>
      <c r="CX465" s="36"/>
      <c r="CY465" s="36"/>
      <c r="CZ465" s="36"/>
      <c r="DA465" s="36"/>
      <c r="DB465" s="36"/>
      <c r="DC465" s="36"/>
      <c r="DD465" s="36"/>
      <c r="DE465" s="36"/>
      <c r="DF465" s="36"/>
      <c r="DG465" s="36"/>
      <c r="DH465" s="36"/>
      <c r="DI465" s="36"/>
      <c r="DJ465" s="36">
        <v>3</v>
      </c>
      <c r="DK465" s="36"/>
      <c r="DL465" s="36"/>
      <c r="DM465" s="36"/>
      <c r="DN465" s="36"/>
      <c r="DO465" s="36"/>
      <c r="DP465" s="56">
        <v>4</v>
      </c>
      <c r="DQ465" s="37">
        <v>0</v>
      </c>
      <c r="DR465" s="37">
        <f>PRODUCT(Таблица1[[#This Row],[Столбец4]:[РЕГ НТЛ]])</f>
        <v>0</v>
      </c>
    </row>
    <row r="466" spans="1:122" x14ac:dyDescent="0.25">
      <c r="A466" s="35">
        <v>119</v>
      </c>
      <c r="B466" s="36" t="s">
        <v>314</v>
      </c>
      <c r="C466" s="36" t="s">
        <v>32</v>
      </c>
      <c r="D466" s="36" t="s">
        <v>146</v>
      </c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  <c r="BN466" s="36"/>
      <c r="BO466" s="36"/>
      <c r="BP466" s="36"/>
      <c r="BQ466" s="36"/>
      <c r="BR466" s="36"/>
      <c r="BS466" s="36"/>
      <c r="BT466" s="36"/>
      <c r="BU466" s="36"/>
      <c r="BV466" s="36"/>
      <c r="BW466" s="36"/>
      <c r="BX466" s="36"/>
      <c r="BY466" s="36"/>
      <c r="BZ466" s="36"/>
      <c r="CA466" s="36"/>
      <c r="CB466" s="36"/>
      <c r="CC466" s="36"/>
      <c r="CD466" s="36"/>
      <c r="CE466" s="36"/>
      <c r="CF466" s="36"/>
      <c r="CG466" s="36"/>
      <c r="CH466" s="36"/>
      <c r="CI466" s="36"/>
      <c r="CJ466" s="36"/>
      <c r="CK466" s="36"/>
      <c r="CL466" s="36"/>
      <c r="CM466" s="36"/>
      <c r="CN466" s="36"/>
      <c r="CO466" s="36"/>
      <c r="CP466" s="36"/>
      <c r="CQ466" s="36"/>
      <c r="CR466" s="36"/>
      <c r="CS466" s="36"/>
      <c r="CT466" s="36"/>
      <c r="CU466" s="36"/>
      <c r="CV466" s="36"/>
      <c r="CW466" s="36"/>
      <c r="CX466" s="36">
        <v>1</v>
      </c>
      <c r="CY466" s="36"/>
      <c r="CZ466" s="36"/>
      <c r="DA466" s="36"/>
      <c r="DB466" s="36"/>
      <c r="DC466" s="36"/>
      <c r="DD466" s="36"/>
      <c r="DE466" s="36"/>
      <c r="DF466" s="36"/>
      <c r="DG466" s="36"/>
      <c r="DH466" s="36"/>
      <c r="DI466" s="36"/>
      <c r="DJ466" s="36"/>
      <c r="DK466" s="36"/>
      <c r="DL466" s="36"/>
      <c r="DM466" s="36"/>
      <c r="DN466" s="36"/>
      <c r="DO466" s="36"/>
      <c r="DP466" s="56">
        <v>12</v>
      </c>
      <c r="DQ466" s="37">
        <v>0</v>
      </c>
      <c r="DR466" s="37">
        <f>PRODUCT(Таблица1[[#This Row],[Столбец4]:[РЕГ НТЛ]])</f>
        <v>0</v>
      </c>
    </row>
    <row r="467" spans="1:122" x14ac:dyDescent="0.25">
      <c r="A467" s="38">
        <v>119</v>
      </c>
      <c r="B467" s="39" t="s">
        <v>314</v>
      </c>
      <c r="C467" s="36" t="s">
        <v>32</v>
      </c>
      <c r="D467" s="39" t="s">
        <v>146</v>
      </c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>
        <v>5</v>
      </c>
      <c r="CF467" s="39"/>
      <c r="CG467" s="39"/>
      <c r="CH467" s="39"/>
      <c r="CI467" s="39"/>
      <c r="CJ467" s="39"/>
      <c r="CK467" s="39"/>
      <c r="CL467" s="39"/>
      <c r="CM467" s="39"/>
      <c r="CN467" s="39"/>
      <c r="CO467" s="39"/>
      <c r="CP467" s="39"/>
      <c r="CQ467" s="39"/>
      <c r="CR467" s="39"/>
      <c r="CS467" s="39"/>
      <c r="CT467" s="39"/>
      <c r="CU467" s="39"/>
      <c r="CV467" s="39"/>
      <c r="CW467" s="39"/>
      <c r="CX467" s="39"/>
      <c r="CY467" s="39"/>
      <c r="CZ467" s="39"/>
      <c r="DA467" s="39"/>
      <c r="DB467" s="39"/>
      <c r="DC467" s="39"/>
      <c r="DD467" s="39"/>
      <c r="DE467" s="39"/>
      <c r="DF467" s="39"/>
      <c r="DG467" s="39"/>
      <c r="DH467" s="39"/>
      <c r="DI467" s="39"/>
      <c r="DJ467" s="39"/>
      <c r="DK467" s="39"/>
      <c r="DL467" s="39"/>
      <c r="DM467" s="39"/>
      <c r="DN467" s="39"/>
      <c r="DO467" s="39"/>
      <c r="DP467" s="58">
        <v>4</v>
      </c>
      <c r="DQ467" s="37">
        <v>0</v>
      </c>
      <c r="DR467" s="40">
        <f>PRODUCT(Таблица1[[#This Row],[Столбец4]:[РЕГ НТЛ]])</f>
        <v>0</v>
      </c>
    </row>
    <row r="468" spans="1:122" x14ac:dyDescent="0.25">
      <c r="A468" s="38">
        <v>91</v>
      </c>
      <c r="B468" s="39" t="s">
        <v>328</v>
      </c>
      <c r="C468" s="36" t="s">
        <v>32</v>
      </c>
      <c r="D468" s="39" t="s">
        <v>146</v>
      </c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  <c r="CJ468" s="39"/>
      <c r="CK468" s="39"/>
      <c r="CL468" s="39"/>
      <c r="CM468" s="39"/>
      <c r="CN468" s="39"/>
      <c r="CO468" s="39"/>
      <c r="CP468" s="39"/>
      <c r="CQ468" s="39"/>
      <c r="CR468" s="39"/>
      <c r="CS468" s="39"/>
      <c r="CT468" s="39"/>
      <c r="CU468" s="39"/>
      <c r="CV468" s="39"/>
      <c r="CW468" s="39"/>
      <c r="CX468" s="39"/>
      <c r="CY468" s="39"/>
      <c r="CZ468" s="39"/>
      <c r="DA468" s="39"/>
      <c r="DB468" s="39"/>
      <c r="DC468" s="39"/>
      <c r="DD468" s="39"/>
      <c r="DE468" s="39"/>
      <c r="DF468" s="39"/>
      <c r="DG468" s="39"/>
      <c r="DH468" s="39"/>
      <c r="DI468" s="39"/>
      <c r="DJ468" s="39"/>
      <c r="DK468" s="39"/>
      <c r="DL468" s="39"/>
      <c r="DM468" s="39"/>
      <c r="DN468" s="39"/>
      <c r="DO468" s="39">
        <v>6</v>
      </c>
      <c r="DP468" s="58">
        <v>2</v>
      </c>
      <c r="DQ468" s="37">
        <v>0</v>
      </c>
      <c r="DR468" s="40">
        <f>PRODUCT(Таблица1[[#This Row],[Столбец4]:[РЕГ НТЛ]])</f>
        <v>0</v>
      </c>
    </row>
    <row r="469" spans="1:122" x14ac:dyDescent="0.25">
      <c r="A469" s="35">
        <v>91</v>
      </c>
      <c r="B469" s="36" t="s">
        <v>328</v>
      </c>
      <c r="C469" s="36" t="s">
        <v>32</v>
      </c>
      <c r="D469" s="36" t="s">
        <v>146</v>
      </c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  <c r="BN469" s="36"/>
      <c r="BO469" s="36"/>
      <c r="BP469" s="36"/>
      <c r="BQ469" s="36"/>
      <c r="BR469" s="36"/>
      <c r="BS469" s="36"/>
      <c r="BT469" s="36"/>
      <c r="BU469" s="36"/>
      <c r="BV469" s="36"/>
      <c r="BW469" s="36"/>
      <c r="BX469" s="36"/>
      <c r="BY469" s="36"/>
      <c r="BZ469" s="36"/>
      <c r="CA469" s="36"/>
      <c r="CB469" s="36"/>
      <c r="CC469" s="36"/>
      <c r="CD469" s="36"/>
      <c r="CE469" s="36"/>
      <c r="CF469" s="36"/>
      <c r="CG469" s="36"/>
      <c r="CH469" s="36"/>
      <c r="CI469" s="36"/>
      <c r="CJ469" s="36"/>
      <c r="CK469" s="36"/>
      <c r="CL469" s="36"/>
      <c r="CM469" s="36"/>
      <c r="CN469" s="36"/>
      <c r="CO469" s="36"/>
      <c r="CP469" s="36"/>
      <c r="CQ469" s="36"/>
      <c r="CR469" s="36"/>
      <c r="CS469" s="36"/>
      <c r="CT469" s="36"/>
      <c r="CU469" s="36"/>
      <c r="CV469" s="36"/>
      <c r="CW469" s="36"/>
      <c r="CX469" s="36"/>
      <c r="CY469" s="36"/>
      <c r="CZ469" s="36">
        <v>7</v>
      </c>
      <c r="DA469" s="36"/>
      <c r="DB469" s="36"/>
      <c r="DC469" s="36"/>
      <c r="DD469" s="36"/>
      <c r="DE469" s="36"/>
      <c r="DF469" s="36"/>
      <c r="DG469" s="36"/>
      <c r="DH469" s="36"/>
      <c r="DI469" s="36"/>
      <c r="DJ469" s="36"/>
      <c r="DK469" s="36"/>
      <c r="DL469" s="36"/>
      <c r="DM469" s="36"/>
      <c r="DN469" s="36"/>
      <c r="DO469" s="36"/>
      <c r="DP469" s="55">
        <v>0</v>
      </c>
      <c r="DQ469" s="37">
        <v>0</v>
      </c>
      <c r="DR469" s="37">
        <f>PRODUCT(Таблица1[[#This Row],[Столбец4]:[РЕГ НТЛ]])</f>
        <v>0</v>
      </c>
    </row>
    <row r="470" spans="1:122" x14ac:dyDescent="0.25">
      <c r="A470" s="35">
        <v>57</v>
      </c>
      <c r="B470" s="36" t="s">
        <v>219</v>
      </c>
      <c r="C470" s="36" t="s">
        <v>32</v>
      </c>
      <c r="D470" s="36" t="s">
        <v>146</v>
      </c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>
        <v>1</v>
      </c>
      <c r="BI470" s="36"/>
      <c r="BJ470" s="36"/>
      <c r="BK470" s="36"/>
      <c r="BL470" s="36"/>
      <c r="BM470" s="36"/>
      <c r="BN470" s="36"/>
      <c r="BO470" s="36"/>
      <c r="BP470" s="36"/>
      <c r="BQ470" s="36"/>
      <c r="BR470" s="36"/>
      <c r="BS470" s="36"/>
      <c r="BT470" s="36"/>
      <c r="BU470" s="36"/>
      <c r="BV470" s="36"/>
      <c r="BW470" s="36"/>
      <c r="BX470" s="36"/>
      <c r="BY470" s="36"/>
      <c r="BZ470" s="36"/>
      <c r="CA470" s="36"/>
      <c r="CB470" s="36"/>
      <c r="CC470" s="36"/>
      <c r="CD470" s="36"/>
      <c r="CE470" s="36"/>
      <c r="CF470" s="36"/>
      <c r="CG470" s="36"/>
      <c r="CH470" s="36"/>
      <c r="CI470" s="36"/>
      <c r="CJ470" s="36"/>
      <c r="CK470" s="36"/>
      <c r="CL470" s="36"/>
      <c r="CM470" s="36"/>
      <c r="CN470" s="36"/>
      <c r="CO470" s="36"/>
      <c r="CP470" s="36"/>
      <c r="CQ470" s="36"/>
      <c r="CR470" s="36"/>
      <c r="CS470" s="36"/>
      <c r="CT470" s="36"/>
      <c r="CU470" s="36"/>
      <c r="CV470" s="36"/>
      <c r="CW470" s="36"/>
      <c r="CX470" s="36"/>
      <c r="CY470" s="36"/>
      <c r="CZ470" s="36"/>
      <c r="DA470" s="36"/>
      <c r="DB470" s="36"/>
      <c r="DC470" s="36"/>
      <c r="DD470" s="36"/>
      <c r="DE470" s="36"/>
      <c r="DF470" s="36"/>
      <c r="DG470" s="36"/>
      <c r="DH470" s="36"/>
      <c r="DI470" s="36"/>
      <c r="DJ470" s="36"/>
      <c r="DK470" s="36"/>
      <c r="DL470" s="36"/>
      <c r="DM470" s="36"/>
      <c r="DN470" s="36"/>
      <c r="DO470" s="36"/>
      <c r="DP470" s="56">
        <v>12</v>
      </c>
      <c r="DQ470" s="37">
        <v>0</v>
      </c>
      <c r="DR470" s="37">
        <f>PRODUCT(Таблица1[[#This Row],[Столбец4]:[РЕГ НТЛ]])</f>
        <v>0</v>
      </c>
    </row>
    <row r="471" spans="1:122" x14ac:dyDescent="0.25">
      <c r="A471" s="35">
        <v>57</v>
      </c>
      <c r="B471" s="36" t="s">
        <v>219</v>
      </c>
      <c r="C471" s="36" t="s">
        <v>32</v>
      </c>
      <c r="D471" s="36" t="s">
        <v>146</v>
      </c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>
        <v>1</v>
      </c>
      <c r="BG471" s="36"/>
      <c r="BH471" s="36"/>
      <c r="BI471" s="36"/>
      <c r="BJ471" s="36"/>
      <c r="BK471" s="36"/>
      <c r="BL471" s="36"/>
      <c r="BM471" s="36"/>
      <c r="BN471" s="36"/>
      <c r="BO471" s="36"/>
      <c r="BP471" s="36"/>
      <c r="BQ471" s="36"/>
      <c r="BR471" s="36"/>
      <c r="BS471" s="36"/>
      <c r="BT471" s="36"/>
      <c r="BU471" s="36"/>
      <c r="BV471" s="36"/>
      <c r="BW471" s="36"/>
      <c r="BX471" s="36"/>
      <c r="BY471" s="36"/>
      <c r="BZ471" s="36"/>
      <c r="CA471" s="36"/>
      <c r="CB471" s="36"/>
      <c r="CC471" s="36"/>
      <c r="CD471" s="36"/>
      <c r="CE471" s="36"/>
      <c r="CF471" s="36"/>
      <c r="CG471" s="36"/>
      <c r="CH471" s="36"/>
      <c r="CI471" s="36"/>
      <c r="CJ471" s="36"/>
      <c r="CK471" s="36"/>
      <c r="CL471" s="36"/>
      <c r="CM471" s="36"/>
      <c r="CN471" s="36"/>
      <c r="CO471" s="36"/>
      <c r="CP471" s="36"/>
      <c r="CQ471" s="36"/>
      <c r="CR471" s="36"/>
      <c r="CS471" s="36"/>
      <c r="CT471" s="36"/>
      <c r="CU471" s="36"/>
      <c r="CV471" s="36"/>
      <c r="CW471" s="36"/>
      <c r="CX471" s="36"/>
      <c r="CY471" s="36"/>
      <c r="CZ471" s="36"/>
      <c r="DA471" s="36"/>
      <c r="DB471" s="36"/>
      <c r="DC471" s="36"/>
      <c r="DD471" s="36"/>
      <c r="DE471" s="36"/>
      <c r="DF471" s="36"/>
      <c r="DG471" s="36"/>
      <c r="DH471" s="36"/>
      <c r="DI471" s="36"/>
      <c r="DJ471" s="36"/>
      <c r="DK471" s="36"/>
      <c r="DL471" s="36"/>
      <c r="DM471" s="36"/>
      <c r="DN471" s="36"/>
      <c r="DO471" s="36"/>
      <c r="DP471" s="56">
        <v>12</v>
      </c>
      <c r="DQ471" s="37">
        <v>0</v>
      </c>
      <c r="DR471" s="37">
        <f>PRODUCT(Таблица1[[#This Row],[Столбец4]:[РЕГ НТЛ]])</f>
        <v>0</v>
      </c>
    </row>
    <row r="472" spans="1:122" x14ac:dyDescent="0.25">
      <c r="A472" s="35">
        <v>57</v>
      </c>
      <c r="B472" s="36" t="s">
        <v>219</v>
      </c>
      <c r="C472" s="36" t="s">
        <v>32</v>
      </c>
      <c r="D472" s="36" t="s">
        <v>146</v>
      </c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>
        <v>1</v>
      </c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  <c r="BN472" s="36"/>
      <c r="BO472" s="36"/>
      <c r="BP472" s="36"/>
      <c r="BQ472" s="36"/>
      <c r="BR472" s="36"/>
      <c r="BS472" s="36"/>
      <c r="BT472" s="36"/>
      <c r="BU472" s="36"/>
      <c r="BV472" s="36"/>
      <c r="BW472" s="36"/>
      <c r="BX472" s="36"/>
      <c r="BY472" s="36"/>
      <c r="BZ472" s="36"/>
      <c r="CA472" s="36"/>
      <c r="CB472" s="36"/>
      <c r="CC472" s="36"/>
      <c r="CD472" s="36"/>
      <c r="CE472" s="36"/>
      <c r="CF472" s="36"/>
      <c r="CG472" s="36"/>
      <c r="CH472" s="36"/>
      <c r="CI472" s="36"/>
      <c r="CJ472" s="36"/>
      <c r="CK472" s="36"/>
      <c r="CL472" s="36"/>
      <c r="CM472" s="36"/>
      <c r="CN472" s="36"/>
      <c r="CO472" s="36"/>
      <c r="CP472" s="36"/>
      <c r="CQ472" s="36"/>
      <c r="CR472" s="36"/>
      <c r="CS472" s="36"/>
      <c r="CT472" s="36"/>
      <c r="CU472" s="36"/>
      <c r="CV472" s="36"/>
      <c r="CW472" s="36"/>
      <c r="CX472" s="36"/>
      <c r="CY472" s="36"/>
      <c r="CZ472" s="36"/>
      <c r="DA472" s="36"/>
      <c r="DB472" s="36"/>
      <c r="DC472" s="36"/>
      <c r="DD472" s="36"/>
      <c r="DE472" s="36"/>
      <c r="DF472" s="36"/>
      <c r="DG472" s="36"/>
      <c r="DH472" s="36"/>
      <c r="DI472" s="36"/>
      <c r="DJ472" s="36"/>
      <c r="DK472" s="36"/>
      <c r="DL472" s="36"/>
      <c r="DM472" s="36"/>
      <c r="DN472" s="36"/>
      <c r="DO472" s="36"/>
      <c r="DP472" s="55">
        <v>0</v>
      </c>
      <c r="DQ472" s="37">
        <v>0</v>
      </c>
      <c r="DR472" s="37">
        <f>PRODUCT(Таблица1[[#This Row],[Столбец4]:[РЕГ НТЛ]])</f>
        <v>0</v>
      </c>
    </row>
    <row r="473" spans="1:122" x14ac:dyDescent="0.25">
      <c r="A473" s="35">
        <v>48</v>
      </c>
      <c r="B473" s="36" t="s">
        <v>357</v>
      </c>
      <c r="C473" s="36" t="s">
        <v>32</v>
      </c>
      <c r="D473" s="36" t="s">
        <v>146</v>
      </c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  <c r="BN473" s="36"/>
      <c r="BO473" s="36"/>
      <c r="BP473" s="36"/>
      <c r="BQ473" s="36"/>
      <c r="BR473" s="36"/>
      <c r="BS473" s="36">
        <v>6</v>
      </c>
      <c r="BT473" s="36"/>
      <c r="BU473" s="36"/>
      <c r="BV473" s="36"/>
      <c r="BW473" s="36"/>
      <c r="BX473" s="36"/>
      <c r="BY473" s="36"/>
      <c r="BZ473" s="36"/>
      <c r="CA473" s="36"/>
      <c r="CB473" s="36"/>
      <c r="CC473" s="36"/>
      <c r="CD473" s="36"/>
      <c r="CE473" s="36"/>
      <c r="CF473" s="36"/>
      <c r="CG473" s="36"/>
      <c r="CH473" s="36"/>
      <c r="CI473" s="36"/>
      <c r="CJ473" s="36"/>
      <c r="CK473" s="36"/>
      <c r="CL473" s="36"/>
      <c r="CM473" s="36"/>
      <c r="CN473" s="36"/>
      <c r="CO473" s="36"/>
      <c r="CP473" s="36"/>
      <c r="CQ473" s="36"/>
      <c r="CR473" s="36"/>
      <c r="CS473" s="36"/>
      <c r="CT473" s="36"/>
      <c r="CU473" s="36"/>
      <c r="CV473" s="36"/>
      <c r="CW473" s="36"/>
      <c r="CX473" s="36"/>
      <c r="CY473" s="36"/>
      <c r="CZ473" s="36"/>
      <c r="DA473" s="36"/>
      <c r="DB473" s="36"/>
      <c r="DC473" s="36"/>
      <c r="DD473" s="36"/>
      <c r="DE473" s="36"/>
      <c r="DF473" s="36"/>
      <c r="DG473" s="36"/>
      <c r="DH473" s="36"/>
      <c r="DI473" s="36"/>
      <c r="DJ473" s="36"/>
      <c r="DK473" s="36"/>
      <c r="DL473" s="36"/>
      <c r="DM473" s="36"/>
      <c r="DN473" s="36"/>
      <c r="DO473" s="36"/>
      <c r="DP473" s="56">
        <v>2</v>
      </c>
      <c r="DQ473" s="37">
        <v>0</v>
      </c>
      <c r="DR473" s="37">
        <f>PRODUCT(Таблица1[[#This Row],[Столбец4]:[РЕГ НТЛ]])</f>
        <v>0</v>
      </c>
    </row>
    <row r="474" spans="1:122" x14ac:dyDescent="0.25">
      <c r="A474" s="35">
        <v>48</v>
      </c>
      <c r="B474" s="36" t="s">
        <v>357</v>
      </c>
      <c r="C474" s="36" t="s">
        <v>32</v>
      </c>
      <c r="D474" s="36" t="s">
        <v>146</v>
      </c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>
        <v>5</v>
      </c>
      <c r="BH474" s="36"/>
      <c r="BI474" s="36"/>
      <c r="BJ474" s="36"/>
      <c r="BK474" s="36"/>
      <c r="BL474" s="36"/>
      <c r="BM474" s="36"/>
      <c r="BN474" s="36"/>
      <c r="BO474" s="36"/>
      <c r="BP474" s="36"/>
      <c r="BQ474" s="36"/>
      <c r="BR474" s="36"/>
      <c r="BS474" s="36"/>
      <c r="BT474" s="36"/>
      <c r="BU474" s="36"/>
      <c r="BV474" s="36"/>
      <c r="BW474" s="36"/>
      <c r="BX474" s="36"/>
      <c r="BY474" s="36"/>
      <c r="BZ474" s="36"/>
      <c r="CA474" s="36"/>
      <c r="CB474" s="36"/>
      <c r="CC474" s="36"/>
      <c r="CD474" s="36"/>
      <c r="CE474" s="36"/>
      <c r="CF474" s="36"/>
      <c r="CG474" s="36"/>
      <c r="CH474" s="36"/>
      <c r="CI474" s="36"/>
      <c r="CJ474" s="36"/>
      <c r="CK474" s="36"/>
      <c r="CL474" s="36"/>
      <c r="CM474" s="36"/>
      <c r="CN474" s="36"/>
      <c r="CO474" s="36"/>
      <c r="CP474" s="36"/>
      <c r="CQ474" s="36"/>
      <c r="CR474" s="36"/>
      <c r="CS474" s="36"/>
      <c r="CT474" s="36"/>
      <c r="CU474" s="36"/>
      <c r="CV474" s="36"/>
      <c r="CW474" s="36"/>
      <c r="CX474" s="36"/>
      <c r="CY474" s="36"/>
      <c r="CZ474" s="36"/>
      <c r="DA474" s="36"/>
      <c r="DB474" s="36"/>
      <c r="DC474" s="36"/>
      <c r="DD474" s="36"/>
      <c r="DE474" s="36"/>
      <c r="DF474" s="36"/>
      <c r="DG474" s="36"/>
      <c r="DH474" s="36"/>
      <c r="DI474" s="36"/>
      <c r="DJ474" s="36"/>
      <c r="DK474" s="36"/>
      <c r="DL474" s="36"/>
      <c r="DM474" s="36"/>
      <c r="DN474" s="36"/>
      <c r="DO474" s="36"/>
      <c r="DP474" s="56">
        <v>2</v>
      </c>
      <c r="DQ474" s="37">
        <v>0</v>
      </c>
      <c r="DR474" s="37">
        <f>PRODUCT(Таблица1[[#This Row],[Столбец4]:[РЕГ НТЛ]])</f>
        <v>0</v>
      </c>
    </row>
    <row r="475" spans="1:122" x14ac:dyDescent="0.25">
      <c r="A475" s="35">
        <v>48</v>
      </c>
      <c r="B475" s="36" t="s">
        <v>357</v>
      </c>
      <c r="C475" s="36" t="s">
        <v>32</v>
      </c>
      <c r="D475" s="36" t="s">
        <v>146</v>
      </c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>
        <v>7</v>
      </c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  <c r="BN475" s="36"/>
      <c r="BO475" s="36"/>
      <c r="BP475" s="36"/>
      <c r="BQ475" s="36"/>
      <c r="BR475" s="36"/>
      <c r="BS475" s="36"/>
      <c r="BT475" s="36"/>
      <c r="BU475" s="36"/>
      <c r="BV475" s="36"/>
      <c r="BW475" s="36"/>
      <c r="BX475" s="36"/>
      <c r="BY475" s="36"/>
      <c r="BZ475" s="36"/>
      <c r="CA475" s="36"/>
      <c r="CB475" s="36"/>
      <c r="CC475" s="36"/>
      <c r="CD475" s="36"/>
      <c r="CE475" s="36"/>
      <c r="CF475" s="36"/>
      <c r="CG475" s="36"/>
      <c r="CH475" s="36"/>
      <c r="CI475" s="36"/>
      <c r="CJ475" s="36"/>
      <c r="CK475" s="36"/>
      <c r="CL475" s="36"/>
      <c r="CM475" s="36"/>
      <c r="CN475" s="36"/>
      <c r="CO475" s="36"/>
      <c r="CP475" s="36"/>
      <c r="CQ475" s="36"/>
      <c r="CR475" s="36"/>
      <c r="CS475" s="36"/>
      <c r="CT475" s="36"/>
      <c r="CU475" s="36"/>
      <c r="CV475" s="36"/>
      <c r="CW475" s="36"/>
      <c r="CX475" s="36"/>
      <c r="CY475" s="36"/>
      <c r="CZ475" s="36"/>
      <c r="DA475" s="36"/>
      <c r="DB475" s="36"/>
      <c r="DC475" s="36"/>
      <c r="DD475" s="36"/>
      <c r="DE475" s="36"/>
      <c r="DF475" s="36"/>
      <c r="DG475" s="36"/>
      <c r="DH475" s="36"/>
      <c r="DI475" s="36"/>
      <c r="DJ475" s="36"/>
      <c r="DK475" s="36"/>
      <c r="DL475" s="36"/>
      <c r="DM475" s="36"/>
      <c r="DN475" s="36"/>
      <c r="DO475" s="36"/>
      <c r="DP475" s="55">
        <v>0</v>
      </c>
      <c r="DQ475" s="37">
        <v>0</v>
      </c>
      <c r="DR475" s="37">
        <f>PRODUCT(Таблица1[[#This Row],[Столбец4]:[РЕГ НТЛ]])</f>
        <v>0</v>
      </c>
    </row>
    <row r="476" spans="1:122" x14ac:dyDescent="0.25">
      <c r="A476" s="10">
        <v>21</v>
      </c>
      <c r="B476" s="2" t="s">
        <v>253</v>
      </c>
      <c r="C476" s="2" t="s">
        <v>40</v>
      </c>
      <c r="D476" s="2" t="s">
        <v>41</v>
      </c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>
        <v>9.6</v>
      </c>
      <c r="P476" s="2">
        <v>9.6</v>
      </c>
      <c r="Q476" s="2">
        <v>9.4</v>
      </c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55">
        <v>0</v>
      </c>
      <c r="DQ476" s="37">
        <v>0</v>
      </c>
      <c r="DR476" s="23">
        <f>PRODUCT(Таблица1[[#This Row],[Столбец4]:[РЕГ НТЛ]])</f>
        <v>0</v>
      </c>
    </row>
    <row r="477" spans="1:122" x14ac:dyDescent="0.25">
      <c r="A477" s="44">
        <v>21</v>
      </c>
      <c r="B477" s="2" t="s">
        <v>215</v>
      </c>
      <c r="C477" s="19" t="s">
        <v>40</v>
      </c>
      <c r="D477" s="19" t="s">
        <v>41</v>
      </c>
      <c r="E477" s="45"/>
      <c r="F477" s="19"/>
      <c r="G477" s="19"/>
      <c r="H477" s="19"/>
      <c r="I477" s="19"/>
      <c r="J477" s="19"/>
      <c r="K477" s="19"/>
      <c r="L477" s="19">
        <v>8.1999999999999993</v>
      </c>
      <c r="M477" s="19">
        <v>9</v>
      </c>
      <c r="N477" s="19">
        <v>9.1999999999999993</v>
      </c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55">
        <v>0</v>
      </c>
      <c r="DQ477" s="37">
        <v>0</v>
      </c>
      <c r="DR477" s="24">
        <f>PRODUCT(Таблица1[[#This Row],[Столбец4]:[РЕГ НТЛ]])</f>
        <v>0</v>
      </c>
    </row>
    <row r="478" spans="1:122" x14ac:dyDescent="0.25">
      <c r="A478" s="35">
        <v>51</v>
      </c>
      <c r="B478" s="36" t="s">
        <v>259</v>
      </c>
      <c r="C478" s="36" t="s">
        <v>40</v>
      </c>
      <c r="D478" s="36" t="s">
        <v>41</v>
      </c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>
        <v>8.8000000000000007</v>
      </c>
      <c r="AZ478" s="36">
        <v>9</v>
      </c>
      <c r="BA478" s="36">
        <v>8.8000000000000007</v>
      </c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36"/>
      <c r="CA478" s="36"/>
      <c r="CB478" s="36"/>
      <c r="CC478" s="36"/>
      <c r="CD478" s="36"/>
      <c r="CE478" s="36"/>
      <c r="CF478" s="36"/>
      <c r="CG478" s="36"/>
      <c r="CH478" s="36"/>
      <c r="CI478" s="36"/>
      <c r="CJ478" s="36"/>
      <c r="CK478" s="36"/>
      <c r="CL478" s="36"/>
      <c r="CM478" s="36"/>
      <c r="CN478" s="36"/>
      <c r="CO478" s="36"/>
      <c r="CP478" s="36"/>
      <c r="CQ478" s="36"/>
      <c r="CR478" s="36"/>
      <c r="CS478" s="36"/>
      <c r="CT478" s="36"/>
      <c r="CU478" s="36"/>
      <c r="CV478" s="36"/>
      <c r="CW478" s="36"/>
      <c r="CX478" s="36"/>
      <c r="CY478" s="36"/>
      <c r="CZ478" s="36"/>
      <c r="DA478" s="36"/>
      <c r="DB478" s="36"/>
      <c r="DC478" s="36"/>
      <c r="DD478" s="36"/>
      <c r="DE478" s="36"/>
      <c r="DF478" s="36"/>
      <c r="DG478" s="36"/>
      <c r="DH478" s="36"/>
      <c r="DI478" s="36"/>
      <c r="DJ478" s="36"/>
      <c r="DK478" s="36"/>
      <c r="DL478" s="36"/>
      <c r="DM478" s="36"/>
      <c r="DN478" s="36"/>
      <c r="DO478" s="36"/>
      <c r="DP478" s="55">
        <v>0</v>
      </c>
      <c r="DQ478" s="37">
        <v>0</v>
      </c>
      <c r="DR478" s="37">
        <f>PRODUCT(Таблица1[[#This Row],[Столбец4]:[РЕГ НТЛ]])</f>
        <v>0</v>
      </c>
    </row>
    <row r="479" spans="1:122" x14ac:dyDescent="0.25">
      <c r="A479" s="10">
        <v>14</v>
      </c>
      <c r="B479" s="2" t="s">
        <v>261</v>
      </c>
      <c r="C479" s="2" t="s">
        <v>40</v>
      </c>
      <c r="D479" s="2" t="s">
        <v>41</v>
      </c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>
        <v>8.8000000000000007</v>
      </c>
      <c r="P479" s="2">
        <v>8.8000000000000007</v>
      </c>
      <c r="Q479" s="2">
        <v>9.6</v>
      </c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1"/>
      <c r="AH479" s="1"/>
      <c r="AI479" s="1"/>
      <c r="AJ479" s="1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14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55">
        <v>0</v>
      </c>
      <c r="DQ479" s="37">
        <v>0</v>
      </c>
      <c r="DR479" s="23">
        <f>PRODUCT(Таблица1[[#This Row],[Столбец4]:[РЕГ НТЛ]])</f>
        <v>0</v>
      </c>
    </row>
    <row r="480" spans="1:122" x14ac:dyDescent="0.25">
      <c r="A480" s="44">
        <v>47</v>
      </c>
      <c r="B480" s="2" t="s">
        <v>265</v>
      </c>
      <c r="C480" s="19" t="s">
        <v>40</v>
      </c>
      <c r="D480" s="19" t="s">
        <v>41</v>
      </c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>
        <v>9.6</v>
      </c>
      <c r="P480" s="19">
        <v>9.6</v>
      </c>
      <c r="Q480" s="19">
        <v>9</v>
      </c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55">
        <v>0</v>
      </c>
      <c r="DQ480" s="37">
        <v>0</v>
      </c>
      <c r="DR480" s="24">
        <f>PRODUCT(Таблица1[[#This Row],[Столбец4]:[РЕГ НТЛ]])</f>
        <v>0</v>
      </c>
    </row>
    <row r="481" spans="1:122" x14ac:dyDescent="0.25">
      <c r="A481" s="10">
        <v>277</v>
      </c>
      <c r="B481" s="2" t="s">
        <v>276</v>
      </c>
      <c r="C481" s="2" t="s">
        <v>40</v>
      </c>
      <c r="D481" s="2" t="s">
        <v>41</v>
      </c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>
        <v>8.4</v>
      </c>
      <c r="P481" s="2">
        <v>8.6</v>
      </c>
      <c r="Q481" s="2">
        <v>8.8000000000000007</v>
      </c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55">
        <v>0</v>
      </c>
      <c r="DQ481" s="37">
        <v>0</v>
      </c>
      <c r="DR481" s="23">
        <f>PRODUCT(Таблица1[[#This Row],[Столбец4]:[РЕГ НТЛ]])</f>
        <v>0</v>
      </c>
    </row>
    <row r="482" spans="1:122" x14ac:dyDescent="0.25">
      <c r="A482" s="35">
        <v>52</v>
      </c>
      <c r="B482" s="36" t="s">
        <v>302</v>
      </c>
      <c r="C482" s="36" t="s">
        <v>40</v>
      </c>
      <c r="D482" s="36" t="s">
        <v>41</v>
      </c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>
        <v>8.6</v>
      </c>
      <c r="AZ482" s="36">
        <v>8.4</v>
      </c>
      <c r="BA482" s="36">
        <v>8.6</v>
      </c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  <c r="BN482" s="36"/>
      <c r="BO482" s="36"/>
      <c r="BP482" s="36"/>
      <c r="BQ482" s="36"/>
      <c r="BR482" s="36"/>
      <c r="BS482" s="36"/>
      <c r="BT482" s="36"/>
      <c r="BU482" s="36"/>
      <c r="BV482" s="36"/>
      <c r="BW482" s="36"/>
      <c r="BX482" s="36"/>
      <c r="BY482" s="36"/>
      <c r="BZ482" s="36"/>
      <c r="CA482" s="36"/>
      <c r="CB482" s="36"/>
      <c r="CC482" s="36"/>
      <c r="CD482" s="36"/>
      <c r="CE482" s="36"/>
      <c r="CF482" s="36"/>
      <c r="CG482" s="36"/>
      <c r="CH482" s="36"/>
      <c r="CI482" s="36"/>
      <c r="CJ482" s="36"/>
      <c r="CK482" s="36"/>
      <c r="CL482" s="36"/>
      <c r="CM482" s="36"/>
      <c r="CN482" s="36"/>
      <c r="CO482" s="36"/>
      <c r="CP482" s="36"/>
      <c r="CQ482" s="36"/>
      <c r="CR482" s="36"/>
      <c r="CS482" s="36"/>
      <c r="CT482" s="36"/>
      <c r="CU482" s="36"/>
      <c r="CV482" s="36"/>
      <c r="CW482" s="36"/>
      <c r="CX482" s="36"/>
      <c r="CY482" s="36"/>
      <c r="CZ482" s="36"/>
      <c r="DA482" s="36"/>
      <c r="DB482" s="36"/>
      <c r="DC482" s="36"/>
      <c r="DD482" s="36"/>
      <c r="DE482" s="36"/>
      <c r="DF482" s="36"/>
      <c r="DG482" s="36"/>
      <c r="DH482" s="36"/>
      <c r="DI482" s="36"/>
      <c r="DJ482" s="36"/>
      <c r="DK482" s="36"/>
      <c r="DL482" s="36"/>
      <c r="DM482" s="36"/>
      <c r="DN482" s="36"/>
      <c r="DO482" s="36"/>
      <c r="DP482" s="55">
        <v>0</v>
      </c>
      <c r="DQ482" s="37">
        <v>0</v>
      </c>
      <c r="DR482" s="37">
        <f>PRODUCT(Таблица1[[#This Row],[Столбец4]:[РЕГ НТЛ]])</f>
        <v>0</v>
      </c>
    </row>
    <row r="483" spans="1:122" x14ac:dyDescent="0.25">
      <c r="A483" s="10">
        <v>276</v>
      </c>
      <c r="B483" s="2" t="s">
        <v>316</v>
      </c>
      <c r="C483" s="2" t="s">
        <v>40</v>
      </c>
      <c r="D483" s="2" t="s">
        <v>41</v>
      </c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>
        <v>8.4</v>
      </c>
      <c r="P483" s="2">
        <v>8.4</v>
      </c>
      <c r="Q483" s="2">
        <v>8.6</v>
      </c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55">
        <v>0</v>
      </c>
      <c r="DQ483" s="37">
        <v>0</v>
      </c>
      <c r="DR483" s="23">
        <f>PRODUCT(Таблица1[[#This Row],[Столбец4]:[РЕГ НТЛ]])</f>
        <v>0</v>
      </c>
    </row>
    <row r="484" spans="1:122" x14ac:dyDescent="0.25">
      <c r="A484" s="10">
        <v>20</v>
      </c>
      <c r="B484" s="2" t="s">
        <v>318</v>
      </c>
      <c r="C484" s="2" t="s">
        <v>40</v>
      </c>
      <c r="D484" s="2" t="s">
        <v>41</v>
      </c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>
        <v>9.4</v>
      </c>
      <c r="P484" s="2">
        <v>9.8000000000000007</v>
      </c>
      <c r="Q484" s="2">
        <v>9.6</v>
      </c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55">
        <v>0</v>
      </c>
      <c r="DQ484" s="37">
        <v>0</v>
      </c>
      <c r="DR484" s="23">
        <f>PRODUCT(Таблица1[[#This Row],[Столбец4]:[РЕГ НТЛ]])</f>
        <v>0</v>
      </c>
    </row>
    <row r="485" spans="1:122" x14ac:dyDescent="0.25">
      <c r="A485" s="44">
        <v>3</v>
      </c>
      <c r="B485" s="19" t="s">
        <v>351</v>
      </c>
      <c r="C485" s="19" t="s">
        <v>40</v>
      </c>
      <c r="D485" s="19" t="s">
        <v>41</v>
      </c>
      <c r="E485" s="45"/>
      <c r="F485" s="19"/>
      <c r="G485" s="19"/>
      <c r="H485" s="19"/>
      <c r="I485" s="19"/>
      <c r="J485" s="19"/>
      <c r="K485" s="19"/>
      <c r="L485" s="19"/>
      <c r="M485" s="19"/>
      <c r="N485" s="19"/>
      <c r="O485" s="19">
        <v>8.6</v>
      </c>
      <c r="P485" s="19">
        <v>8.4</v>
      </c>
      <c r="Q485" s="19">
        <v>8.4</v>
      </c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55">
        <v>0</v>
      </c>
      <c r="DQ485" s="37">
        <v>0</v>
      </c>
      <c r="DR485" s="24">
        <f>PRODUCT(Таблица1[[#This Row],[Столбец4]:[РЕГ НТЛ]])</f>
        <v>0</v>
      </c>
    </row>
    <row r="486" spans="1:122" x14ac:dyDescent="0.25">
      <c r="A486" s="35">
        <v>21</v>
      </c>
      <c r="B486" s="39" t="s">
        <v>253</v>
      </c>
      <c r="C486" s="19" t="s">
        <v>40</v>
      </c>
      <c r="D486" s="36" t="s">
        <v>14</v>
      </c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>
        <v>7</v>
      </c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36"/>
      <c r="CA486" s="36"/>
      <c r="CB486" s="36"/>
      <c r="CC486" s="36"/>
      <c r="CD486" s="36"/>
      <c r="CE486" s="36"/>
      <c r="CF486" s="36"/>
      <c r="CG486" s="36"/>
      <c r="CH486" s="36"/>
      <c r="CI486" s="36"/>
      <c r="CJ486" s="36"/>
      <c r="CK486" s="36"/>
      <c r="CL486" s="36"/>
      <c r="CM486" s="36"/>
      <c r="CN486" s="36"/>
      <c r="CO486" s="36"/>
      <c r="CP486" s="36"/>
      <c r="CQ486" s="36"/>
      <c r="CR486" s="36"/>
      <c r="CS486" s="36"/>
      <c r="CT486" s="36"/>
      <c r="CU486" s="36"/>
      <c r="CV486" s="36"/>
      <c r="CW486" s="36"/>
      <c r="CX486" s="36"/>
      <c r="CY486" s="36"/>
      <c r="CZ486" s="36"/>
      <c r="DA486" s="36"/>
      <c r="DB486" s="36"/>
      <c r="DC486" s="36"/>
      <c r="DD486" s="36"/>
      <c r="DE486" s="36"/>
      <c r="DF486" s="36"/>
      <c r="DG486" s="36"/>
      <c r="DH486" s="36"/>
      <c r="DI486" s="36"/>
      <c r="DJ486" s="36"/>
      <c r="DK486" s="36"/>
      <c r="DL486" s="36"/>
      <c r="DM486" s="36"/>
      <c r="DN486" s="36"/>
      <c r="DO486" s="36"/>
      <c r="DP486" s="55">
        <v>0</v>
      </c>
      <c r="DQ486" s="37">
        <v>0</v>
      </c>
      <c r="DR486" s="37">
        <f>PRODUCT(Таблица1[[#This Row],[Столбец4]:[РЕГ НТЛ]])</f>
        <v>0</v>
      </c>
    </row>
    <row r="487" spans="1:122" x14ac:dyDescent="0.25">
      <c r="A487" s="44">
        <v>21</v>
      </c>
      <c r="B487" s="19" t="s">
        <v>253</v>
      </c>
      <c r="C487" s="19" t="s">
        <v>40</v>
      </c>
      <c r="D487" s="19" t="s">
        <v>14</v>
      </c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 t="s">
        <v>90</v>
      </c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55">
        <v>0</v>
      </c>
      <c r="DQ487" s="37">
        <v>0</v>
      </c>
      <c r="DR487" s="24">
        <f>PRODUCT(Таблица1[[#This Row],[Столбец4]:[РЕГ НТЛ]])</f>
        <v>0</v>
      </c>
    </row>
    <row r="488" spans="1:122" x14ac:dyDescent="0.25">
      <c r="A488" s="10">
        <v>21</v>
      </c>
      <c r="B488" s="2" t="s">
        <v>253</v>
      </c>
      <c r="C488" s="19" t="s">
        <v>40</v>
      </c>
      <c r="D488" s="2" t="s">
        <v>14</v>
      </c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>
        <v>13</v>
      </c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1"/>
      <c r="AM488" s="1"/>
      <c r="AN488" s="1"/>
      <c r="AO488" s="1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55">
        <v>0</v>
      </c>
      <c r="DQ488" s="37">
        <v>0</v>
      </c>
      <c r="DR488" s="23">
        <f>PRODUCT(Таблица1[[#This Row],[Столбец4]:[РЕГ НТЛ]])</f>
        <v>0</v>
      </c>
    </row>
    <row r="489" spans="1:122" x14ac:dyDescent="0.25">
      <c r="A489" s="44">
        <v>21</v>
      </c>
      <c r="B489" s="19" t="s">
        <v>215</v>
      </c>
      <c r="C489" s="19" t="s">
        <v>40</v>
      </c>
      <c r="D489" s="19" t="s">
        <v>14</v>
      </c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>
        <v>2</v>
      </c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59">
        <v>8</v>
      </c>
      <c r="DQ489" s="37">
        <v>0</v>
      </c>
      <c r="DR489" s="24">
        <f>PRODUCT(Таблица1[[#This Row],[Столбец4]:[РЕГ НТЛ]])</f>
        <v>0</v>
      </c>
    </row>
    <row r="490" spans="1:122" x14ac:dyDescent="0.25">
      <c r="A490" s="35">
        <v>21</v>
      </c>
      <c r="B490" s="36" t="s">
        <v>215</v>
      </c>
      <c r="C490" s="19" t="s">
        <v>40</v>
      </c>
      <c r="D490" s="36" t="s">
        <v>14</v>
      </c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>
        <v>1</v>
      </c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  <c r="BN490" s="36"/>
      <c r="BO490" s="36"/>
      <c r="BP490" s="36"/>
      <c r="BQ490" s="36"/>
      <c r="BR490" s="36"/>
      <c r="BS490" s="36"/>
      <c r="BT490" s="36"/>
      <c r="BU490" s="36"/>
      <c r="BV490" s="36"/>
      <c r="BW490" s="36"/>
      <c r="BX490" s="36"/>
      <c r="BY490" s="36"/>
      <c r="BZ490" s="36"/>
      <c r="CA490" s="36"/>
      <c r="CB490" s="36"/>
      <c r="CC490" s="36"/>
      <c r="CD490" s="36"/>
      <c r="CE490" s="36"/>
      <c r="CF490" s="36"/>
      <c r="CG490" s="36"/>
      <c r="CH490" s="36"/>
      <c r="CI490" s="36"/>
      <c r="CJ490" s="36"/>
      <c r="CK490" s="36"/>
      <c r="CL490" s="36"/>
      <c r="CM490" s="36"/>
      <c r="CN490" s="36"/>
      <c r="CO490" s="36"/>
      <c r="CP490" s="36"/>
      <c r="CQ490" s="36"/>
      <c r="CR490" s="36"/>
      <c r="CS490" s="36"/>
      <c r="CT490" s="36"/>
      <c r="CU490" s="36"/>
      <c r="CV490" s="36"/>
      <c r="CW490" s="36"/>
      <c r="CX490" s="36"/>
      <c r="CY490" s="36"/>
      <c r="CZ490" s="36"/>
      <c r="DA490" s="36"/>
      <c r="DB490" s="36"/>
      <c r="DC490" s="36"/>
      <c r="DD490" s="36"/>
      <c r="DE490" s="36"/>
      <c r="DF490" s="36"/>
      <c r="DG490" s="36"/>
      <c r="DH490" s="36"/>
      <c r="DI490" s="36"/>
      <c r="DJ490" s="36"/>
      <c r="DK490" s="36"/>
      <c r="DL490" s="36"/>
      <c r="DM490" s="36"/>
      <c r="DN490" s="36"/>
      <c r="DO490" s="36"/>
      <c r="DP490" s="56">
        <v>12</v>
      </c>
      <c r="DQ490" s="37">
        <v>0</v>
      </c>
      <c r="DR490" s="37">
        <f>PRODUCT(Таблица1[[#This Row],[Столбец4]:[РЕГ НТЛ]])</f>
        <v>0</v>
      </c>
    </row>
    <row r="491" spans="1:122" x14ac:dyDescent="0.25">
      <c r="A491" s="44">
        <v>21</v>
      </c>
      <c r="B491" s="19" t="s">
        <v>215</v>
      </c>
      <c r="C491" s="19" t="s">
        <v>40</v>
      </c>
      <c r="D491" s="19" t="s">
        <v>14</v>
      </c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>
        <v>2</v>
      </c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59">
        <v>8</v>
      </c>
      <c r="DQ491" s="37">
        <v>0</v>
      </c>
      <c r="DR491" s="24">
        <f>PRODUCT(Таблица1[[#This Row],[Столбец4]:[РЕГ НТЛ]])</f>
        <v>0</v>
      </c>
    </row>
    <row r="492" spans="1:122" x14ac:dyDescent="0.25">
      <c r="A492" s="38">
        <v>51</v>
      </c>
      <c r="B492" s="39" t="s">
        <v>259</v>
      </c>
      <c r="C492" s="19" t="s">
        <v>40</v>
      </c>
      <c r="D492" s="39" t="s">
        <v>14</v>
      </c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>
        <v>8</v>
      </c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  <c r="CR492" s="39"/>
      <c r="CS492" s="39"/>
      <c r="CT492" s="39"/>
      <c r="CU492" s="39"/>
      <c r="CV492" s="39"/>
      <c r="CW492" s="39"/>
      <c r="CX492" s="39"/>
      <c r="CY492" s="39"/>
      <c r="CZ492" s="39"/>
      <c r="DA492" s="39"/>
      <c r="DB492" s="39"/>
      <c r="DC492" s="39"/>
      <c r="DD492" s="39"/>
      <c r="DE492" s="39"/>
      <c r="DF492" s="39"/>
      <c r="DG492" s="39"/>
      <c r="DH492" s="39"/>
      <c r="DI492" s="39"/>
      <c r="DJ492" s="39"/>
      <c r="DK492" s="39"/>
      <c r="DL492" s="39"/>
      <c r="DM492" s="39"/>
      <c r="DN492" s="39"/>
      <c r="DO492" s="39"/>
      <c r="DP492" s="55">
        <v>0</v>
      </c>
      <c r="DQ492" s="37">
        <v>0</v>
      </c>
      <c r="DR492" s="40">
        <f>PRODUCT(Таблица1[[#This Row],[Столбец4]:[РЕГ НТЛ]])</f>
        <v>0</v>
      </c>
    </row>
    <row r="493" spans="1:122" x14ac:dyDescent="0.25">
      <c r="A493" s="38">
        <v>51</v>
      </c>
      <c r="B493" s="39" t="s">
        <v>259</v>
      </c>
      <c r="C493" s="19" t="s">
        <v>40</v>
      </c>
      <c r="D493" s="39" t="s">
        <v>14</v>
      </c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>
        <v>4</v>
      </c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  <c r="CT493" s="39"/>
      <c r="CU493" s="39"/>
      <c r="CV493" s="39"/>
      <c r="CW493" s="39"/>
      <c r="CX493" s="39"/>
      <c r="CY493" s="39"/>
      <c r="CZ493" s="39"/>
      <c r="DA493" s="39"/>
      <c r="DB493" s="39"/>
      <c r="DC493" s="39"/>
      <c r="DD493" s="39"/>
      <c r="DE493" s="39"/>
      <c r="DF493" s="39"/>
      <c r="DG493" s="39"/>
      <c r="DH493" s="39"/>
      <c r="DI493" s="39"/>
      <c r="DJ493" s="39"/>
      <c r="DK493" s="39"/>
      <c r="DL493" s="39"/>
      <c r="DM493" s="39"/>
      <c r="DN493" s="39"/>
      <c r="DO493" s="39"/>
      <c r="DP493" s="55">
        <v>0</v>
      </c>
      <c r="DQ493" s="37">
        <v>0</v>
      </c>
      <c r="DR493" s="40">
        <f>PRODUCT(Таблица1[[#This Row],[Столбец4]:[РЕГ НТЛ]])</f>
        <v>0</v>
      </c>
    </row>
    <row r="494" spans="1:122" x14ac:dyDescent="0.25">
      <c r="A494" s="35">
        <v>51</v>
      </c>
      <c r="B494" s="36" t="s">
        <v>259</v>
      </c>
      <c r="C494" s="19" t="s">
        <v>40</v>
      </c>
      <c r="D494" s="36" t="s">
        <v>14</v>
      </c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 t="s">
        <v>69</v>
      </c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  <c r="BN494" s="36"/>
      <c r="BO494" s="36"/>
      <c r="BP494" s="36"/>
      <c r="BQ494" s="36"/>
      <c r="BR494" s="36"/>
      <c r="BS494" s="36"/>
      <c r="BT494" s="36"/>
      <c r="BU494" s="36"/>
      <c r="BV494" s="36"/>
      <c r="BW494" s="36"/>
      <c r="BX494" s="36"/>
      <c r="BY494" s="36"/>
      <c r="BZ494" s="36"/>
      <c r="CA494" s="36"/>
      <c r="CB494" s="36"/>
      <c r="CC494" s="36"/>
      <c r="CD494" s="36"/>
      <c r="CE494" s="36"/>
      <c r="CF494" s="36"/>
      <c r="CG494" s="36"/>
      <c r="CH494" s="36"/>
      <c r="CI494" s="36"/>
      <c r="CJ494" s="36"/>
      <c r="CK494" s="36"/>
      <c r="CL494" s="36"/>
      <c r="CM494" s="36"/>
      <c r="CN494" s="36"/>
      <c r="CO494" s="36"/>
      <c r="CP494" s="36"/>
      <c r="CQ494" s="36"/>
      <c r="CR494" s="36"/>
      <c r="CS494" s="36"/>
      <c r="CT494" s="36"/>
      <c r="CU494" s="36"/>
      <c r="CV494" s="36"/>
      <c r="CW494" s="36"/>
      <c r="CX494" s="36"/>
      <c r="CY494" s="36"/>
      <c r="CZ494" s="36"/>
      <c r="DA494" s="36"/>
      <c r="DB494" s="36"/>
      <c r="DC494" s="36"/>
      <c r="DD494" s="36"/>
      <c r="DE494" s="36"/>
      <c r="DF494" s="36"/>
      <c r="DG494" s="36"/>
      <c r="DH494" s="36"/>
      <c r="DI494" s="36"/>
      <c r="DJ494" s="36"/>
      <c r="DK494" s="36"/>
      <c r="DL494" s="36"/>
      <c r="DM494" s="36"/>
      <c r="DN494" s="36"/>
      <c r="DO494" s="36"/>
      <c r="DP494" s="55">
        <v>0</v>
      </c>
      <c r="DQ494" s="37">
        <v>0</v>
      </c>
      <c r="DR494" s="37">
        <f>PRODUCT(Таблица1[[#This Row],[Столбец4]:[РЕГ НТЛ]])</f>
        <v>0</v>
      </c>
    </row>
    <row r="495" spans="1:122" x14ac:dyDescent="0.25">
      <c r="A495" s="35">
        <v>14</v>
      </c>
      <c r="B495" s="36" t="s">
        <v>261</v>
      </c>
      <c r="C495" s="19" t="s">
        <v>40</v>
      </c>
      <c r="D495" s="36" t="s">
        <v>14</v>
      </c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 t="s">
        <v>73</v>
      </c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6"/>
      <c r="BN495" s="36"/>
      <c r="BO495" s="36"/>
      <c r="BP495" s="36"/>
      <c r="BQ495" s="36"/>
      <c r="BR495" s="36"/>
      <c r="BS495" s="36"/>
      <c r="BT495" s="36"/>
      <c r="BU495" s="36"/>
      <c r="BV495" s="36"/>
      <c r="BW495" s="36"/>
      <c r="BX495" s="36"/>
      <c r="BY495" s="36"/>
      <c r="BZ495" s="36"/>
      <c r="CA495" s="36"/>
      <c r="CB495" s="36"/>
      <c r="CC495" s="36"/>
      <c r="CD495" s="36"/>
      <c r="CE495" s="36"/>
      <c r="CF495" s="36"/>
      <c r="CG495" s="36"/>
      <c r="CH495" s="36"/>
      <c r="CI495" s="36"/>
      <c r="CJ495" s="36"/>
      <c r="CK495" s="36"/>
      <c r="CL495" s="36"/>
      <c r="CM495" s="36"/>
      <c r="CN495" s="36"/>
      <c r="CO495" s="36"/>
      <c r="CP495" s="36"/>
      <c r="CQ495" s="36"/>
      <c r="CR495" s="36"/>
      <c r="CS495" s="36"/>
      <c r="CT495" s="36"/>
      <c r="CU495" s="36"/>
      <c r="CV495" s="36"/>
      <c r="CW495" s="36"/>
      <c r="CX495" s="36"/>
      <c r="CY495" s="36"/>
      <c r="CZ495" s="36"/>
      <c r="DA495" s="36"/>
      <c r="DB495" s="36"/>
      <c r="DC495" s="36"/>
      <c r="DD495" s="36"/>
      <c r="DE495" s="36"/>
      <c r="DF495" s="36"/>
      <c r="DG495" s="36"/>
      <c r="DH495" s="36"/>
      <c r="DI495" s="36"/>
      <c r="DJ495" s="36"/>
      <c r="DK495" s="36"/>
      <c r="DL495" s="36"/>
      <c r="DM495" s="36"/>
      <c r="DN495" s="36"/>
      <c r="DO495" s="36"/>
      <c r="DP495" s="55">
        <v>0</v>
      </c>
      <c r="DQ495" s="37">
        <v>0</v>
      </c>
      <c r="DR495" s="37">
        <f>PRODUCT(Таблица1[[#This Row],[Столбец4]:[РЕГ НТЛ]])</f>
        <v>0</v>
      </c>
    </row>
    <row r="496" spans="1:122" x14ac:dyDescent="0.25">
      <c r="A496" s="35">
        <v>47</v>
      </c>
      <c r="B496" s="36" t="s">
        <v>265</v>
      </c>
      <c r="C496" s="19" t="s">
        <v>40</v>
      </c>
      <c r="D496" s="36" t="s">
        <v>14</v>
      </c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>
        <v>8</v>
      </c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6"/>
      <c r="BN496" s="36"/>
      <c r="BO496" s="36"/>
      <c r="BP496" s="36"/>
      <c r="BQ496" s="36"/>
      <c r="BR496" s="36"/>
      <c r="BS496" s="36"/>
      <c r="BT496" s="36"/>
      <c r="BU496" s="36"/>
      <c r="BV496" s="36"/>
      <c r="BW496" s="36"/>
      <c r="BX496" s="36"/>
      <c r="BY496" s="36"/>
      <c r="BZ496" s="36"/>
      <c r="CA496" s="36"/>
      <c r="CB496" s="36"/>
      <c r="CC496" s="36"/>
      <c r="CD496" s="36"/>
      <c r="CE496" s="36"/>
      <c r="CF496" s="36"/>
      <c r="CG496" s="36"/>
      <c r="CH496" s="36"/>
      <c r="CI496" s="36"/>
      <c r="CJ496" s="36"/>
      <c r="CK496" s="36"/>
      <c r="CL496" s="36"/>
      <c r="CM496" s="36"/>
      <c r="CN496" s="36"/>
      <c r="CO496" s="36"/>
      <c r="CP496" s="36"/>
      <c r="CQ496" s="36"/>
      <c r="CR496" s="36"/>
      <c r="CS496" s="36"/>
      <c r="CT496" s="36"/>
      <c r="CU496" s="36"/>
      <c r="CV496" s="36"/>
      <c r="CW496" s="36"/>
      <c r="CX496" s="36"/>
      <c r="CY496" s="36"/>
      <c r="CZ496" s="36"/>
      <c r="DA496" s="36"/>
      <c r="DB496" s="36"/>
      <c r="DC496" s="36"/>
      <c r="DD496" s="36"/>
      <c r="DE496" s="36"/>
      <c r="DF496" s="36"/>
      <c r="DG496" s="36"/>
      <c r="DH496" s="36"/>
      <c r="DI496" s="36"/>
      <c r="DJ496" s="36"/>
      <c r="DK496" s="36"/>
      <c r="DL496" s="36"/>
      <c r="DM496" s="36"/>
      <c r="DN496" s="36"/>
      <c r="DO496" s="36"/>
      <c r="DP496" s="55">
        <v>0</v>
      </c>
      <c r="DQ496" s="37">
        <v>0</v>
      </c>
      <c r="DR496" s="37">
        <f>PRODUCT(Таблица1[[#This Row],[Столбец4]:[РЕГ НТЛ]])</f>
        <v>0</v>
      </c>
    </row>
    <row r="497" spans="1:122" x14ac:dyDescent="0.25">
      <c r="A497" s="10">
        <v>47</v>
      </c>
      <c r="B497" s="2" t="s">
        <v>265</v>
      </c>
      <c r="C497" s="19" t="s">
        <v>40</v>
      </c>
      <c r="D497" s="2" t="s">
        <v>14</v>
      </c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 t="s">
        <v>90</v>
      </c>
      <c r="Z497" s="2"/>
      <c r="AA497" s="2"/>
      <c r="AB497" s="2"/>
      <c r="AC497" s="2"/>
      <c r="AD497" s="2"/>
      <c r="AE497" s="2"/>
      <c r="AF497" s="2"/>
      <c r="AG497" s="1"/>
      <c r="AH497" s="1"/>
      <c r="AI497" s="1"/>
      <c r="AJ497" s="1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14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55">
        <v>0</v>
      </c>
      <c r="DQ497" s="37">
        <v>0</v>
      </c>
      <c r="DR497" s="23">
        <f>PRODUCT(Таблица1[[#This Row],[Столбец4]:[РЕГ НТЛ]])</f>
        <v>0</v>
      </c>
    </row>
    <row r="498" spans="1:122" x14ac:dyDescent="0.25">
      <c r="A498" s="44">
        <v>47</v>
      </c>
      <c r="B498" s="19" t="s">
        <v>265</v>
      </c>
      <c r="C498" s="19" t="s">
        <v>40</v>
      </c>
      <c r="D498" s="19" t="s">
        <v>14</v>
      </c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>
        <v>12</v>
      </c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55">
        <v>0</v>
      </c>
      <c r="DQ498" s="37">
        <v>0</v>
      </c>
      <c r="DR498" s="24">
        <f>PRODUCT(Таблица1[[#This Row],[Столбец4]:[РЕГ НТЛ]])</f>
        <v>0</v>
      </c>
    </row>
    <row r="499" spans="1:122" x14ac:dyDescent="0.25">
      <c r="A499" s="10">
        <v>47</v>
      </c>
      <c r="B499" s="2" t="s">
        <v>265</v>
      </c>
      <c r="C499" s="19" t="s">
        <v>40</v>
      </c>
      <c r="D499" s="2" t="s">
        <v>14</v>
      </c>
      <c r="E499" s="2"/>
      <c r="F499" s="2"/>
      <c r="G499" s="2">
        <v>7</v>
      </c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13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55">
        <v>0</v>
      </c>
      <c r="DQ499" s="37">
        <v>0</v>
      </c>
      <c r="DR499" s="23">
        <f>PRODUCT(Таблица1[[#This Row],[Столбец4]:[РЕГ НТЛ]])</f>
        <v>0</v>
      </c>
    </row>
    <row r="500" spans="1:122" x14ac:dyDescent="0.25">
      <c r="A500" s="38">
        <v>277</v>
      </c>
      <c r="B500" s="39" t="s">
        <v>276</v>
      </c>
      <c r="C500" s="19" t="s">
        <v>40</v>
      </c>
      <c r="D500" s="39" t="s">
        <v>14</v>
      </c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 t="s">
        <v>73</v>
      </c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  <c r="CN500" s="39"/>
      <c r="CO500" s="39"/>
      <c r="CP500" s="39"/>
      <c r="CQ500" s="39"/>
      <c r="CR500" s="39"/>
      <c r="CS500" s="39"/>
      <c r="CT500" s="39"/>
      <c r="CU500" s="39"/>
      <c r="CV500" s="39"/>
      <c r="CW500" s="39"/>
      <c r="CX500" s="39"/>
      <c r="CY500" s="39"/>
      <c r="CZ500" s="39"/>
      <c r="DA500" s="39"/>
      <c r="DB500" s="39"/>
      <c r="DC500" s="39"/>
      <c r="DD500" s="39"/>
      <c r="DE500" s="39"/>
      <c r="DF500" s="39"/>
      <c r="DG500" s="39"/>
      <c r="DH500" s="39"/>
      <c r="DI500" s="39"/>
      <c r="DJ500" s="39"/>
      <c r="DK500" s="39"/>
      <c r="DL500" s="39"/>
      <c r="DM500" s="39"/>
      <c r="DN500" s="39"/>
      <c r="DO500" s="39"/>
      <c r="DP500" s="55">
        <v>0</v>
      </c>
      <c r="DQ500" s="37">
        <v>0</v>
      </c>
      <c r="DR500" s="40">
        <f>PRODUCT(Таблица1[[#This Row],[Столбец4]:[РЕГ НТЛ]])</f>
        <v>0</v>
      </c>
    </row>
    <row r="501" spans="1:122" x14ac:dyDescent="0.25">
      <c r="A501" s="10">
        <v>277</v>
      </c>
      <c r="B501" s="2" t="s">
        <v>276</v>
      </c>
      <c r="C501" s="19" t="s">
        <v>40</v>
      </c>
      <c r="D501" s="2" t="s">
        <v>14</v>
      </c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 t="s">
        <v>137</v>
      </c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55">
        <v>0</v>
      </c>
      <c r="DQ501" s="37">
        <v>0</v>
      </c>
      <c r="DR501" s="23">
        <f>PRODUCT(Таблица1[[#This Row],[Столбец4]:[РЕГ НТЛ]])</f>
        <v>0</v>
      </c>
    </row>
    <row r="502" spans="1:122" x14ac:dyDescent="0.25">
      <c r="A502" s="35">
        <v>52</v>
      </c>
      <c r="B502" s="36" t="s">
        <v>302</v>
      </c>
      <c r="C502" s="19" t="s">
        <v>40</v>
      </c>
      <c r="D502" s="36" t="s">
        <v>14</v>
      </c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  <c r="BN502" s="36"/>
      <c r="BO502" s="36"/>
      <c r="BP502" s="36"/>
      <c r="BQ502" s="36"/>
      <c r="BR502" s="36"/>
      <c r="BS502" s="36">
        <v>8</v>
      </c>
      <c r="BT502" s="36"/>
      <c r="BU502" s="36"/>
      <c r="BV502" s="36"/>
      <c r="BW502" s="36"/>
      <c r="BX502" s="36"/>
      <c r="BY502" s="36"/>
      <c r="BZ502" s="36"/>
      <c r="CA502" s="36"/>
      <c r="CB502" s="36"/>
      <c r="CC502" s="36"/>
      <c r="CD502" s="36"/>
      <c r="CE502" s="36"/>
      <c r="CF502" s="36"/>
      <c r="CG502" s="36"/>
      <c r="CH502" s="36"/>
      <c r="CI502" s="36"/>
      <c r="CJ502" s="36"/>
      <c r="CK502" s="36"/>
      <c r="CL502" s="36"/>
      <c r="CM502" s="36"/>
      <c r="CN502" s="36"/>
      <c r="CO502" s="36"/>
      <c r="CP502" s="36"/>
      <c r="CQ502" s="36"/>
      <c r="CR502" s="36"/>
      <c r="CS502" s="36"/>
      <c r="CT502" s="36"/>
      <c r="CU502" s="36"/>
      <c r="CV502" s="36"/>
      <c r="CW502" s="36"/>
      <c r="CX502" s="36"/>
      <c r="CY502" s="36"/>
      <c r="CZ502" s="36"/>
      <c r="DA502" s="36"/>
      <c r="DB502" s="36"/>
      <c r="DC502" s="36"/>
      <c r="DD502" s="36"/>
      <c r="DE502" s="36"/>
      <c r="DF502" s="36"/>
      <c r="DG502" s="36"/>
      <c r="DH502" s="36"/>
      <c r="DI502" s="36"/>
      <c r="DJ502" s="36"/>
      <c r="DK502" s="36"/>
      <c r="DL502" s="36"/>
      <c r="DM502" s="36"/>
      <c r="DN502" s="36"/>
      <c r="DO502" s="36"/>
      <c r="DP502" s="55">
        <v>0</v>
      </c>
      <c r="DQ502" s="37">
        <v>0</v>
      </c>
      <c r="DR502" s="37">
        <f>PRODUCT(Таблица1[[#This Row],[Столбец4]:[РЕГ НТЛ]])</f>
        <v>0</v>
      </c>
    </row>
    <row r="503" spans="1:122" x14ac:dyDescent="0.25">
      <c r="A503" s="35">
        <v>52</v>
      </c>
      <c r="B503" s="36" t="s">
        <v>302</v>
      </c>
      <c r="C503" s="19" t="s">
        <v>40</v>
      </c>
      <c r="D503" s="36" t="s">
        <v>14</v>
      </c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 t="s">
        <v>177</v>
      </c>
      <c r="BH503" s="36"/>
      <c r="BI503" s="36"/>
      <c r="BJ503" s="36"/>
      <c r="BK503" s="36"/>
      <c r="BL503" s="36"/>
      <c r="BM503" s="36"/>
      <c r="BN503" s="36"/>
      <c r="BO503" s="36"/>
      <c r="BP503" s="36"/>
      <c r="BQ503" s="36"/>
      <c r="BR503" s="36"/>
      <c r="BS503" s="36"/>
      <c r="BT503" s="36"/>
      <c r="BU503" s="36"/>
      <c r="BV503" s="36"/>
      <c r="BW503" s="36"/>
      <c r="BX503" s="36"/>
      <c r="BY503" s="36"/>
      <c r="BZ503" s="36"/>
      <c r="CA503" s="36"/>
      <c r="CB503" s="36"/>
      <c r="CC503" s="36"/>
      <c r="CD503" s="36"/>
      <c r="CE503" s="36"/>
      <c r="CF503" s="36"/>
      <c r="CG503" s="36"/>
      <c r="CH503" s="36"/>
      <c r="CI503" s="36"/>
      <c r="CJ503" s="36"/>
      <c r="CK503" s="36"/>
      <c r="CL503" s="36"/>
      <c r="CM503" s="36"/>
      <c r="CN503" s="36"/>
      <c r="CO503" s="36"/>
      <c r="CP503" s="36"/>
      <c r="CQ503" s="36"/>
      <c r="CR503" s="36"/>
      <c r="CS503" s="36"/>
      <c r="CT503" s="36"/>
      <c r="CU503" s="36"/>
      <c r="CV503" s="36"/>
      <c r="CW503" s="36"/>
      <c r="CX503" s="36"/>
      <c r="CY503" s="36"/>
      <c r="CZ503" s="36"/>
      <c r="DA503" s="36"/>
      <c r="DB503" s="36"/>
      <c r="DC503" s="36"/>
      <c r="DD503" s="36"/>
      <c r="DE503" s="36"/>
      <c r="DF503" s="36"/>
      <c r="DG503" s="36"/>
      <c r="DH503" s="36"/>
      <c r="DI503" s="36"/>
      <c r="DJ503" s="36"/>
      <c r="DK503" s="36"/>
      <c r="DL503" s="36"/>
      <c r="DM503" s="36"/>
      <c r="DN503" s="36"/>
      <c r="DO503" s="36"/>
      <c r="DP503" s="55">
        <v>0</v>
      </c>
      <c r="DQ503" s="37">
        <v>0</v>
      </c>
      <c r="DR503" s="37">
        <f>PRODUCT(Таблица1[[#This Row],[Столбец4]:[РЕГ НТЛ]])</f>
        <v>0</v>
      </c>
    </row>
    <row r="504" spans="1:122" x14ac:dyDescent="0.25">
      <c r="A504" s="35">
        <v>52</v>
      </c>
      <c r="B504" s="36" t="s">
        <v>302</v>
      </c>
      <c r="C504" s="19" t="s">
        <v>40</v>
      </c>
      <c r="D504" s="36" t="s">
        <v>14</v>
      </c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 t="s">
        <v>69</v>
      </c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6"/>
      <c r="BN504" s="36"/>
      <c r="BO504" s="36"/>
      <c r="BP504" s="36"/>
      <c r="BQ504" s="36"/>
      <c r="BR504" s="36"/>
      <c r="BS504" s="36"/>
      <c r="BT504" s="36"/>
      <c r="BU504" s="36"/>
      <c r="BV504" s="36"/>
      <c r="BW504" s="36"/>
      <c r="BX504" s="36"/>
      <c r="BY504" s="36"/>
      <c r="BZ504" s="36"/>
      <c r="CA504" s="36"/>
      <c r="CB504" s="36"/>
      <c r="CC504" s="36"/>
      <c r="CD504" s="36"/>
      <c r="CE504" s="36"/>
      <c r="CF504" s="36"/>
      <c r="CG504" s="36"/>
      <c r="CH504" s="36"/>
      <c r="CI504" s="36"/>
      <c r="CJ504" s="36"/>
      <c r="CK504" s="36"/>
      <c r="CL504" s="36"/>
      <c r="CM504" s="36"/>
      <c r="CN504" s="36"/>
      <c r="CO504" s="36"/>
      <c r="CP504" s="36"/>
      <c r="CQ504" s="36"/>
      <c r="CR504" s="36"/>
      <c r="CS504" s="36"/>
      <c r="CT504" s="36"/>
      <c r="CU504" s="36"/>
      <c r="CV504" s="36"/>
      <c r="CW504" s="36"/>
      <c r="CX504" s="36"/>
      <c r="CY504" s="36"/>
      <c r="CZ504" s="36"/>
      <c r="DA504" s="36"/>
      <c r="DB504" s="36"/>
      <c r="DC504" s="36"/>
      <c r="DD504" s="36"/>
      <c r="DE504" s="36"/>
      <c r="DF504" s="36"/>
      <c r="DG504" s="36"/>
      <c r="DH504" s="36"/>
      <c r="DI504" s="36"/>
      <c r="DJ504" s="36"/>
      <c r="DK504" s="36"/>
      <c r="DL504" s="36"/>
      <c r="DM504" s="36"/>
      <c r="DN504" s="36"/>
      <c r="DO504" s="36"/>
      <c r="DP504" s="55">
        <v>0</v>
      </c>
      <c r="DQ504" s="37">
        <v>0</v>
      </c>
      <c r="DR504" s="37">
        <f>PRODUCT(Таблица1[[#This Row],[Столбец4]:[РЕГ НТЛ]])</f>
        <v>0</v>
      </c>
    </row>
    <row r="505" spans="1:122" x14ac:dyDescent="0.25">
      <c r="A505" s="35">
        <v>276</v>
      </c>
      <c r="B505" s="36" t="s">
        <v>316</v>
      </c>
      <c r="C505" s="19" t="s">
        <v>40</v>
      </c>
      <c r="D505" s="36" t="s">
        <v>14</v>
      </c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>
        <v>16</v>
      </c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  <c r="BN505" s="36"/>
      <c r="BO505" s="36"/>
      <c r="BP505" s="36"/>
      <c r="BQ505" s="36"/>
      <c r="BR505" s="36"/>
      <c r="BS505" s="36"/>
      <c r="BT505" s="36"/>
      <c r="BU505" s="36"/>
      <c r="BV505" s="36"/>
      <c r="BW505" s="36"/>
      <c r="BX505" s="36"/>
      <c r="BY505" s="36"/>
      <c r="BZ505" s="36"/>
      <c r="CA505" s="36"/>
      <c r="CB505" s="36"/>
      <c r="CC505" s="36"/>
      <c r="CD505" s="36"/>
      <c r="CE505" s="36"/>
      <c r="CF505" s="36"/>
      <c r="CG505" s="36"/>
      <c r="CH505" s="36"/>
      <c r="CI505" s="36"/>
      <c r="CJ505" s="36"/>
      <c r="CK505" s="36"/>
      <c r="CL505" s="36"/>
      <c r="CM505" s="36"/>
      <c r="CN505" s="36"/>
      <c r="CO505" s="36"/>
      <c r="CP505" s="36"/>
      <c r="CQ505" s="36"/>
      <c r="CR505" s="36"/>
      <c r="CS505" s="36"/>
      <c r="CT505" s="36"/>
      <c r="CU505" s="36"/>
      <c r="CV505" s="36"/>
      <c r="CW505" s="36"/>
      <c r="CX505" s="36"/>
      <c r="CY505" s="36"/>
      <c r="CZ505" s="36"/>
      <c r="DA505" s="36"/>
      <c r="DB505" s="36"/>
      <c r="DC505" s="36"/>
      <c r="DD505" s="36"/>
      <c r="DE505" s="36"/>
      <c r="DF505" s="36"/>
      <c r="DG505" s="36"/>
      <c r="DH505" s="36"/>
      <c r="DI505" s="36"/>
      <c r="DJ505" s="36"/>
      <c r="DK505" s="36"/>
      <c r="DL505" s="36"/>
      <c r="DM505" s="36"/>
      <c r="DN505" s="36"/>
      <c r="DO505" s="36"/>
      <c r="DP505" s="55">
        <v>0</v>
      </c>
      <c r="DQ505" s="37">
        <v>0</v>
      </c>
      <c r="DR505" s="37">
        <f>PRODUCT(Таблица1[[#This Row],[Столбец4]:[РЕГ НТЛ]])</f>
        <v>0</v>
      </c>
    </row>
    <row r="506" spans="1:122" x14ac:dyDescent="0.25">
      <c r="A506" s="44">
        <v>276</v>
      </c>
      <c r="B506" s="19" t="s">
        <v>316</v>
      </c>
      <c r="C506" s="19" t="s">
        <v>40</v>
      </c>
      <c r="D506" s="19" t="s">
        <v>14</v>
      </c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 t="s">
        <v>139</v>
      </c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46"/>
      <c r="AR506" s="46"/>
      <c r="AS506" s="46"/>
      <c r="AT506" s="46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60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55">
        <v>0</v>
      </c>
      <c r="DQ506" s="37">
        <v>0</v>
      </c>
      <c r="DR506" s="24">
        <f>PRODUCT(Таблица1[[#This Row],[Столбец4]:[РЕГ НТЛ]])</f>
        <v>0</v>
      </c>
    </row>
    <row r="507" spans="1:122" x14ac:dyDescent="0.25">
      <c r="A507" s="10">
        <v>276</v>
      </c>
      <c r="B507" s="2" t="s">
        <v>316</v>
      </c>
      <c r="C507" s="19" t="s">
        <v>40</v>
      </c>
      <c r="D507" s="2" t="s">
        <v>14</v>
      </c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>
        <v>17</v>
      </c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1"/>
      <c r="AR507" s="1"/>
      <c r="AS507" s="1"/>
      <c r="AT507" s="1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55">
        <v>0</v>
      </c>
      <c r="DQ507" s="37">
        <v>0</v>
      </c>
      <c r="DR507" s="23">
        <f>PRODUCT(Таблица1[[#This Row],[Столбец4]:[РЕГ НТЛ]])</f>
        <v>0</v>
      </c>
    </row>
    <row r="508" spans="1:122" x14ac:dyDescent="0.25">
      <c r="A508" s="10">
        <v>276</v>
      </c>
      <c r="B508" s="2" t="s">
        <v>316</v>
      </c>
      <c r="C508" s="19" t="s">
        <v>40</v>
      </c>
      <c r="D508" s="2" t="s">
        <v>14</v>
      </c>
      <c r="E508" s="2"/>
      <c r="F508" s="2"/>
      <c r="G508" s="2">
        <v>9</v>
      </c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55">
        <v>0</v>
      </c>
      <c r="DQ508" s="37">
        <v>0</v>
      </c>
      <c r="DR508" s="23">
        <f>PRODUCT(Таблица1[[#This Row],[Столбец4]:[РЕГ НТЛ]])</f>
        <v>0</v>
      </c>
    </row>
    <row r="509" spans="1:122" x14ac:dyDescent="0.25">
      <c r="A509" s="38">
        <v>20</v>
      </c>
      <c r="B509" s="36" t="s">
        <v>318</v>
      </c>
      <c r="C509" s="19" t="s">
        <v>40</v>
      </c>
      <c r="D509" s="39" t="s">
        <v>14</v>
      </c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 t="s">
        <v>62</v>
      </c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  <c r="CM509" s="39"/>
      <c r="CN509" s="39"/>
      <c r="CO509" s="39"/>
      <c r="CP509" s="39"/>
      <c r="CQ509" s="39"/>
      <c r="CR509" s="39"/>
      <c r="CS509" s="39"/>
      <c r="CT509" s="39"/>
      <c r="CU509" s="39"/>
      <c r="CV509" s="39"/>
      <c r="CW509" s="39"/>
      <c r="CX509" s="39"/>
      <c r="CY509" s="39"/>
      <c r="CZ509" s="39"/>
      <c r="DA509" s="39"/>
      <c r="DB509" s="39"/>
      <c r="DC509" s="39"/>
      <c r="DD509" s="39"/>
      <c r="DE509" s="39"/>
      <c r="DF509" s="39"/>
      <c r="DG509" s="39"/>
      <c r="DH509" s="39"/>
      <c r="DI509" s="39"/>
      <c r="DJ509" s="39"/>
      <c r="DK509" s="39"/>
      <c r="DL509" s="39"/>
      <c r="DM509" s="39"/>
      <c r="DN509" s="39"/>
      <c r="DO509" s="39"/>
      <c r="DP509" s="55">
        <v>0</v>
      </c>
      <c r="DQ509" s="37">
        <v>0</v>
      </c>
      <c r="DR509" s="40">
        <f>PRODUCT(Таблица1[[#This Row],[Столбец4]:[РЕГ НТЛ]])</f>
        <v>0</v>
      </c>
    </row>
    <row r="510" spans="1:122" x14ac:dyDescent="0.25">
      <c r="A510" s="38">
        <v>20</v>
      </c>
      <c r="B510" s="39" t="s">
        <v>318</v>
      </c>
      <c r="C510" s="19" t="s">
        <v>40</v>
      </c>
      <c r="D510" s="39" t="s">
        <v>14</v>
      </c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>
        <v>4</v>
      </c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  <c r="CM510" s="39"/>
      <c r="CN510" s="39"/>
      <c r="CO510" s="39"/>
      <c r="CP510" s="39"/>
      <c r="CQ510" s="39"/>
      <c r="CR510" s="39"/>
      <c r="CS510" s="39"/>
      <c r="CT510" s="39"/>
      <c r="CU510" s="39"/>
      <c r="CV510" s="39"/>
      <c r="CW510" s="39"/>
      <c r="CX510" s="39"/>
      <c r="CY510" s="39"/>
      <c r="CZ510" s="39"/>
      <c r="DA510" s="39"/>
      <c r="DB510" s="39"/>
      <c r="DC510" s="39"/>
      <c r="DD510" s="39"/>
      <c r="DE510" s="39"/>
      <c r="DF510" s="39"/>
      <c r="DG510" s="39"/>
      <c r="DH510" s="39"/>
      <c r="DI510" s="39"/>
      <c r="DJ510" s="39"/>
      <c r="DK510" s="39"/>
      <c r="DL510" s="39"/>
      <c r="DM510" s="39"/>
      <c r="DN510" s="39"/>
      <c r="DO510" s="39"/>
      <c r="DP510" s="58">
        <v>2</v>
      </c>
      <c r="DQ510" s="37">
        <v>0</v>
      </c>
      <c r="DR510" s="40">
        <f>PRODUCT(Таблица1[[#This Row],[Столбец4]:[РЕГ НТЛ]])</f>
        <v>0</v>
      </c>
    </row>
    <row r="511" spans="1:122" x14ac:dyDescent="0.25">
      <c r="A511" s="10">
        <v>20</v>
      </c>
      <c r="B511" s="2" t="s">
        <v>318</v>
      </c>
      <c r="C511" s="19" t="s">
        <v>40</v>
      </c>
      <c r="D511" s="2" t="s">
        <v>14</v>
      </c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1"/>
      <c r="X511" s="1"/>
      <c r="Y511" s="1" t="s">
        <v>86</v>
      </c>
      <c r="Z511" s="1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55">
        <v>0</v>
      </c>
      <c r="DQ511" s="37">
        <v>0</v>
      </c>
      <c r="DR511" s="23">
        <f>PRODUCT(Таблица1[[#This Row],[Столбец4]:[РЕГ НТЛ]])</f>
        <v>0</v>
      </c>
    </row>
    <row r="512" spans="1:122" x14ac:dyDescent="0.25">
      <c r="A512" s="10">
        <v>20</v>
      </c>
      <c r="B512" s="2" t="s">
        <v>318</v>
      </c>
      <c r="C512" s="19" t="s">
        <v>40</v>
      </c>
      <c r="D512" s="2" t="s">
        <v>14</v>
      </c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>
        <v>4</v>
      </c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1"/>
      <c r="AR512" s="1"/>
      <c r="AS512" s="1"/>
      <c r="AT512" s="1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57">
        <v>2</v>
      </c>
      <c r="DQ512" s="37">
        <v>0</v>
      </c>
      <c r="DR512" s="23">
        <f>PRODUCT(Таблица1[[#This Row],[Столбец4]:[РЕГ НТЛ]])</f>
        <v>0</v>
      </c>
    </row>
    <row r="513" spans="1:122" x14ac:dyDescent="0.25">
      <c r="A513" s="44">
        <v>20</v>
      </c>
      <c r="B513" s="19" t="s">
        <v>318</v>
      </c>
      <c r="C513" s="19" t="s">
        <v>40</v>
      </c>
      <c r="D513" s="19" t="s">
        <v>14</v>
      </c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 t="s">
        <v>88</v>
      </c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55">
        <v>0</v>
      </c>
      <c r="DQ513" s="37">
        <v>0</v>
      </c>
      <c r="DR513" s="24">
        <f>PRODUCT(Таблица1[[#This Row],[Столбец4]:[РЕГ НТЛ]])</f>
        <v>0</v>
      </c>
    </row>
    <row r="514" spans="1:122" x14ac:dyDescent="0.25">
      <c r="A514" s="44">
        <v>20</v>
      </c>
      <c r="B514" s="19" t="s">
        <v>318</v>
      </c>
      <c r="C514" s="19" t="s">
        <v>40</v>
      </c>
      <c r="D514" s="19" t="s">
        <v>14</v>
      </c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>
        <v>2</v>
      </c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46"/>
      <c r="AH514" s="46"/>
      <c r="AI514" s="46"/>
      <c r="AJ514" s="46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48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59">
        <v>4</v>
      </c>
      <c r="DQ514" s="37">
        <v>0</v>
      </c>
      <c r="DR514" s="24">
        <f>PRODUCT(Таблица1[[#This Row],[Столбец4]:[РЕГ НТЛ]])</f>
        <v>0</v>
      </c>
    </row>
    <row r="515" spans="1:122" x14ac:dyDescent="0.25">
      <c r="A515" s="10">
        <v>20</v>
      </c>
      <c r="B515" s="2" t="s">
        <v>318</v>
      </c>
      <c r="C515" s="19" t="s">
        <v>40</v>
      </c>
      <c r="D515" s="2" t="s">
        <v>14</v>
      </c>
      <c r="E515" s="2"/>
      <c r="F515" s="2"/>
      <c r="G515" s="2">
        <v>6</v>
      </c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55">
        <v>0</v>
      </c>
      <c r="DQ515" s="37">
        <v>0</v>
      </c>
      <c r="DR515" s="23">
        <f>PRODUCT(Таблица1[[#This Row],[Столбец4]:[РЕГ НТЛ]])</f>
        <v>0</v>
      </c>
    </row>
    <row r="516" spans="1:122" x14ac:dyDescent="0.25">
      <c r="A516" s="35">
        <v>3</v>
      </c>
      <c r="B516" s="36" t="s">
        <v>351</v>
      </c>
      <c r="C516" s="19" t="s">
        <v>40</v>
      </c>
      <c r="D516" s="36" t="s">
        <v>14</v>
      </c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>
        <v>10</v>
      </c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  <c r="BN516" s="36"/>
      <c r="BO516" s="36"/>
      <c r="BP516" s="36"/>
      <c r="BQ516" s="36"/>
      <c r="BR516" s="36"/>
      <c r="BS516" s="36"/>
      <c r="BT516" s="36"/>
      <c r="BU516" s="36"/>
      <c r="BV516" s="36"/>
      <c r="BW516" s="36"/>
      <c r="BX516" s="36"/>
      <c r="BY516" s="36"/>
      <c r="BZ516" s="36"/>
      <c r="CA516" s="36"/>
      <c r="CB516" s="36"/>
      <c r="CC516" s="36"/>
      <c r="CD516" s="36"/>
      <c r="CE516" s="36"/>
      <c r="CF516" s="36"/>
      <c r="CG516" s="36"/>
      <c r="CH516" s="36"/>
      <c r="CI516" s="36"/>
      <c r="CJ516" s="36"/>
      <c r="CK516" s="36"/>
      <c r="CL516" s="36"/>
      <c r="CM516" s="36"/>
      <c r="CN516" s="36"/>
      <c r="CO516" s="36"/>
      <c r="CP516" s="36"/>
      <c r="CQ516" s="36"/>
      <c r="CR516" s="36"/>
      <c r="CS516" s="36"/>
      <c r="CT516" s="36"/>
      <c r="CU516" s="36"/>
      <c r="CV516" s="36"/>
      <c r="CW516" s="36"/>
      <c r="CX516" s="36"/>
      <c r="CY516" s="36"/>
      <c r="CZ516" s="36"/>
      <c r="DA516" s="36"/>
      <c r="DB516" s="36"/>
      <c r="DC516" s="36"/>
      <c r="DD516" s="36"/>
      <c r="DE516" s="36"/>
      <c r="DF516" s="36"/>
      <c r="DG516" s="36"/>
      <c r="DH516" s="36"/>
      <c r="DI516" s="36"/>
      <c r="DJ516" s="36"/>
      <c r="DK516" s="36"/>
      <c r="DL516" s="36"/>
      <c r="DM516" s="36"/>
      <c r="DN516" s="36"/>
      <c r="DO516" s="36"/>
      <c r="DP516" s="55">
        <v>0</v>
      </c>
      <c r="DQ516" s="37">
        <v>0</v>
      </c>
      <c r="DR516" s="37">
        <f>PRODUCT(Таблица1[[#This Row],[Столбец4]:[РЕГ НТЛ]])</f>
        <v>0</v>
      </c>
    </row>
    <row r="517" spans="1:122" x14ac:dyDescent="0.25">
      <c r="A517" s="10">
        <v>3</v>
      </c>
      <c r="B517" s="2" t="s">
        <v>351</v>
      </c>
      <c r="C517" s="19" t="s">
        <v>40</v>
      </c>
      <c r="D517" s="2" t="s">
        <v>14</v>
      </c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 t="s">
        <v>69</v>
      </c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55">
        <v>0</v>
      </c>
      <c r="DQ517" s="37">
        <v>0</v>
      </c>
      <c r="DR517" s="23">
        <f>PRODUCT(Таблица1[[#This Row],[Столбец4]:[РЕГ НТЛ]])</f>
        <v>0</v>
      </c>
    </row>
    <row r="518" spans="1:122" x14ac:dyDescent="0.25">
      <c r="A518" s="10">
        <v>3</v>
      </c>
      <c r="B518" s="2" t="s">
        <v>351</v>
      </c>
      <c r="C518" s="19" t="s">
        <v>40</v>
      </c>
      <c r="D518" s="2" t="s">
        <v>14</v>
      </c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>
        <v>7</v>
      </c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55">
        <v>0</v>
      </c>
      <c r="DQ518" s="37">
        <v>0</v>
      </c>
      <c r="DR518" s="23">
        <f>PRODUCT(Таблица1[[#This Row],[Столбец4]:[РЕГ НТЛ]])</f>
        <v>0</v>
      </c>
    </row>
    <row r="519" spans="1:122" x14ac:dyDescent="0.25">
      <c r="A519" s="35">
        <v>285</v>
      </c>
      <c r="B519" s="36" t="s">
        <v>305</v>
      </c>
      <c r="C519" s="36" t="s">
        <v>249</v>
      </c>
      <c r="D519" s="36" t="s">
        <v>184</v>
      </c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BS519" s="36"/>
      <c r="BT519" s="36"/>
      <c r="BU519" s="36"/>
      <c r="BV519" s="36"/>
      <c r="BW519" s="36"/>
      <c r="BX519" s="36"/>
      <c r="BY519" s="36"/>
      <c r="BZ519" s="36"/>
      <c r="CA519" s="36"/>
      <c r="CB519" s="36"/>
      <c r="CC519" s="36"/>
      <c r="CD519" s="36"/>
      <c r="CE519" s="36"/>
      <c r="CF519" s="36"/>
      <c r="CG519" s="36"/>
      <c r="CH519" s="36"/>
      <c r="CI519" s="36"/>
      <c r="CJ519" s="36"/>
      <c r="CK519" s="36"/>
      <c r="CL519" s="36"/>
      <c r="CM519" s="36"/>
      <c r="CN519" s="36"/>
      <c r="CO519" s="36"/>
      <c r="CP519" s="36"/>
      <c r="CQ519" s="36"/>
      <c r="CR519" s="36"/>
      <c r="CS519" s="36"/>
      <c r="CT519" s="36"/>
      <c r="CU519" s="36"/>
      <c r="CV519" s="36"/>
      <c r="CW519" s="36"/>
      <c r="CX519" s="36"/>
      <c r="CY519" s="36"/>
      <c r="CZ519" s="36"/>
      <c r="DA519" s="36"/>
      <c r="DB519" s="36"/>
      <c r="DC519" s="36"/>
      <c r="DD519" s="36"/>
      <c r="DE519" s="36"/>
      <c r="DF519" s="36"/>
      <c r="DG519" s="36"/>
      <c r="DH519" s="36"/>
      <c r="DI519" s="36"/>
      <c r="DJ519" s="36">
        <v>6</v>
      </c>
      <c r="DK519" s="36"/>
      <c r="DL519" s="36"/>
      <c r="DM519" s="36"/>
      <c r="DN519" s="36"/>
      <c r="DO519" s="36"/>
      <c r="DP519" s="56">
        <v>2</v>
      </c>
      <c r="DQ519" s="37">
        <v>0</v>
      </c>
      <c r="DR519" s="37">
        <f>PRODUCT(Таблица1[[#This Row],[Столбец4]:[РЕГ НТЛ]])</f>
        <v>0</v>
      </c>
    </row>
    <row r="520" spans="1:122" x14ac:dyDescent="0.25">
      <c r="A520" s="35">
        <v>285</v>
      </c>
      <c r="B520" s="39" t="s">
        <v>305</v>
      </c>
      <c r="C520" s="36" t="s">
        <v>249</v>
      </c>
      <c r="D520" s="36" t="s">
        <v>184</v>
      </c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  <c r="BN520" s="36"/>
      <c r="BO520" s="36"/>
      <c r="BP520" s="36"/>
      <c r="BQ520" s="36"/>
      <c r="BR520" s="36"/>
      <c r="BS520" s="36"/>
      <c r="BT520" s="36"/>
      <c r="BU520" s="36"/>
      <c r="BV520" s="36"/>
      <c r="BW520" s="36"/>
      <c r="BX520" s="36"/>
      <c r="BY520" s="36"/>
      <c r="BZ520" s="36"/>
      <c r="CA520" s="36"/>
      <c r="CB520" s="36"/>
      <c r="CC520" s="36"/>
      <c r="CD520" s="36"/>
      <c r="CE520" s="36"/>
      <c r="CF520" s="36"/>
      <c r="CG520" s="36"/>
      <c r="CH520" s="36"/>
      <c r="CI520" s="36"/>
      <c r="CJ520" s="36"/>
      <c r="CK520" s="36"/>
      <c r="CL520" s="36"/>
      <c r="CM520" s="36"/>
      <c r="CN520" s="36"/>
      <c r="CO520" s="36"/>
      <c r="CP520" s="36"/>
      <c r="CQ520" s="36"/>
      <c r="CR520" s="36">
        <v>2</v>
      </c>
      <c r="CS520" s="36"/>
      <c r="CT520" s="36"/>
      <c r="CU520" s="36"/>
      <c r="CV520" s="36"/>
      <c r="CW520" s="36"/>
      <c r="CX520" s="36"/>
      <c r="CY520" s="36"/>
      <c r="CZ520" s="36"/>
      <c r="DA520" s="36"/>
      <c r="DB520" s="36"/>
      <c r="DC520" s="36"/>
      <c r="DD520" s="36"/>
      <c r="DE520" s="36"/>
      <c r="DF520" s="36"/>
      <c r="DG520" s="36"/>
      <c r="DH520" s="36"/>
      <c r="DI520" s="36"/>
      <c r="DJ520" s="36"/>
      <c r="DK520" s="36"/>
      <c r="DL520" s="36"/>
      <c r="DM520" s="36"/>
      <c r="DN520" s="36"/>
      <c r="DO520" s="36"/>
      <c r="DP520" s="56">
        <v>8</v>
      </c>
      <c r="DQ520" s="37">
        <v>0</v>
      </c>
      <c r="DR520" s="37">
        <f>PRODUCT(Таблица1[[#This Row],[Столбец4]:[РЕГ НТЛ]])</f>
        <v>0</v>
      </c>
    </row>
    <row r="521" spans="1:122" x14ac:dyDescent="0.25">
      <c r="A521" s="35">
        <v>285</v>
      </c>
      <c r="B521" s="39" t="s">
        <v>305</v>
      </c>
      <c r="C521" s="36" t="s">
        <v>249</v>
      </c>
      <c r="D521" s="36" t="s">
        <v>184</v>
      </c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  <c r="BN521" s="36"/>
      <c r="BO521" s="36"/>
      <c r="BP521" s="36"/>
      <c r="BQ521" s="36"/>
      <c r="BR521" s="36"/>
      <c r="BS521" s="36"/>
      <c r="BT521" s="36"/>
      <c r="BU521" s="36">
        <v>3</v>
      </c>
      <c r="BV521" s="36"/>
      <c r="BW521" s="36"/>
      <c r="BX521" s="36"/>
      <c r="BY521" s="36"/>
      <c r="BZ521" s="36"/>
      <c r="CA521" s="36"/>
      <c r="CB521" s="36"/>
      <c r="CC521" s="36"/>
      <c r="CD521" s="36"/>
      <c r="CE521" s="36"/>
      <c r="CF521" s="36"/>
      <c r="CG521" s="36"/>
      <c r="CH521" s="36"/>
      <c r="CI521" s="36"/>
      <c r="CJ521" s="36"/>
      <c r="CK521" s="36"/>
      <c r="CL521" s="36"/>
      <c r="CM521" s="36"/>
      <c r="CN521" s="36"/>
      <c r="CO521" s="36"/>
      <c r="CP521" s="36"/>
      <c r="CQ521" s="36"/>
      <c r="CR521" s="36"/>
      <c r="CS521" s="36"/>
      <c r="CT521" s="36"/>
      <c r="CU521" s="36"/>
      <c r="CV521" s="36"/>
      <c r="CW521" s="36"/>
      <c r="CX521" s="36"/>
      <c r="CY521" s="36"/>
      <c r="CZ521" s="36"/>
      <c r="DA521" s="36"/>
      <c r="DB521" s="36"/>
      <c r="DC521" s="36"/>
      <c r="DD521" s="36"/>
      <c r="DE521" s="36"/>
      <c r="DF521" s="36"/>
      <c r="DG521" s="36"/>
      <c r="DH521" s="36"/>
      <c r="DI521" s="36"/>
      <c r="DJ521" s="36"/>
      <c r="DK521" s="36"/>
      <c r="DL521" s="36"/>
      <c r="DM521" s="36"/>
      <c r="DN521" s="36"/>
      <c r="DO521" s="36"/>
      <c r="DP521" s="55">
        <v>0</v>
      </c>
      <c r="DQ521" s="37">
        <v>0</v>
      </c>
      <c r="DR521" s="37">
        <f>PRODUCT(Таблица1[[#This Row],[Столбец4]:[РЕГ НТЛ]])</f>
        <v>0</v>
      </c>
    </row>
    <row r="522" spans="1:122" x14ac:dyDescent="0.25">
      <c r="A522" s="38">
        <v>285</v>
      </c>
      <c r="B522" s="39" t="s">
        <v>305</v>
      </c>
      <c r="C522" s="36" t="s">
        <v>249</v>
      </c>
      <c r="D522" s="39" t="s">
        <v>184</v>
      </c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>
        <v>7</v>
      </c>
      <c r="CE522" s="39"/>
      <c r="CF522" s="39"/>
      <c r="CG522" s="39"/>
      <c r="CH522" s="39"/>
      <c r="CI522" s="39"/>
      <c r="CJ522" s="39"/>
      <c r="CK522" s="39"/>
      <c r="CL522" s="39"/>
      <c r="CM522" s="39"/>
      <c r="CN522" s="39"/>
      <c r="CO522" s="39"/>
      <c r="CP522" s="39"/>
      <c r="CQ522" s="39"/>
      <c r="CR522" s="39"/>
      <c r="CS522" s="39"/>
      <c r="CT522" s="39"/>
      <c r="CU522" s="39"/>
      <c r="CV522" s="39"/>
      <c r="CW522" s="39"/>
      <c r="CX522" s="39"/>
      <c r="CY522" s="39"/>
      <c r="CZ522" s="39"/>
      <c r="DA522" s="39"/>
      <c r="DB522" s="39"/>
      <c r="DC522" s="39"/>
      <c r="DD522" s="39"/>
      <c r="DE522" s="39"/>
      <c r="DF522" s="39"/>
      <c r="DG522" s="39"/>
      <c r="DH522" s="39"/>
      <c r="DI522" s="39"/>
      <c r="DJ522" s="39"/>
      <c r="DK522" s="39"/>
      <c r="DL522" s="39"/>
      <c r="DM522" s="39"/>
      <c r="DN522" s="39"/>
      <c r="DO522" s="39"/>
      <c r="DP522" s="55">
        <v>0</v>
      </c>
      <c r="DQ522" s="37">
        <v>0</v>
      </c>
      <c r="DR522" s="40">
        <f>PRODUCT(Таблица1[[#This Row],[Столбец4]:[РЕГ НТЛ]])</f>
        <v>0</v>
      </c>
    </row>
  </sheetData>
  <hyperlinks>
    <hyperlink ref="C7" r:id="rId1"/>
  </hyperlinks>
  <pageMargins left="0.7" right="0.7" top="0.75" bottom="0.75" header="0.3" footer="0.3"/>
  <pageSetup paperSize="9" scale="20" fitToWidth="0" orientation="landscape" verticalDpi="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3"/>
    </sheetView>
  </sheetViews>
  <sheetFormatPr defaultRowHeight="15" x14ac:dyDescent="0.25"/>
  <cols>
    <col min="1" max="1" width="25.140625" customWidth="1"/>
    <col min="2" max="2" width="39" customWidth="1"/>
  </cols>
  <sheetData>
    <row r="1" spans="1:6" x14ac:dyDescent="0.25">
      <c r="A1" t="s">
        <v>99</v>
      </c>
      <c r="B1" t="s">
        <v>3</v>
      </c>
      <c r="C1" s="25" t="s">
        <v>97</v>
      </c>
      <c r="D1" s="25" t="s">
        <v>100</v>
      </c>
      <c r="E1" s="25" t="s">
        <v>98</v>
      </c>
      <c r="F1" s="25" t="s">
        <v>101</v>
      </c>
    </row>
    <row r="2" spans="1:6" ht="15.75" x14ac:dyDescent="0.25">
      <c r="A2" t="s">
        <v>37</v>
      </c>
      <c r="B2" t="s">
        <v>38</v>
      </c>
      <c r="C2" s="25">
        <v>4</v>
      </c>
      <c r="D2" s="26">
        <v>3.8095238095238098</v>
      </c>
      <c r="E2" s="25">
        <v>42</v>
      </c>
      <c r="F2" s="27">
        <v>49.80952380952381</v>
      </c>
    </row>
    <row r="3" spans="1:6" ht="15.75" x14ac:dyDescent="0.25">
      <c r="A3" t="s">
        <v>28</v>
      </c>
      <c r="B3" t="s">
        <v>102</v>
      </c>
      <c r="C3" s="25">
        <v>63</v>
      </c>
      <c r="D3" s="26">
        <v>60.000000000000007</v>
      </c>
      <c r="E3" s="25">
        <v>738</v>
      </c>
      <c r="F3" s="27">
        <v>861</v>
      </c>
    </row>
    <row r="4" spans="1:6" ht="15.75" x14ac:dyDescent="0.25">
      <c r="A4" t="s">
        <v>35</v>
      </c>
      <c r="B4" t="s">
        <v>36</v>
      </c>
      <c r="C4" s="25">
        <v>1</v>
      </c>
      <c r="D4" s="26">
        <v>0.95238095238095244</v>
      </c>
      <c r="E4" s="25">
        <v>14</v>
      </c>
      <c r="F4" s="27">
        <v>15.952380952380953</v>
      </c>
    </row>
    <row r="5" spans="1:6" ht="15.75" x14ac:dyDescent="0.25">
      <c r="A5" t="s">
        <v>30</v>
      </c>
      <c r="B5" t="s">
        <v>103</v>
      </c>
      <c r="C5" s="25">
        <v>12</v>
      </c>
      <c r="D5" s="26">
        <v>11.428571428571429</v>
      </c>
      <c r="E5" s="25">
        <v>112</v>
      </c>
      <c r="F5" s="27">
        <v>135.42857142857144</v>
      </c>
    </row>
    <row r="6" spans="1:6" ht="15.75" x14ac:dyDescent="0.25">
      <c r="A6" t="s">
        <v>92</v>
      </c>
      <c r="B6" t="s">
        <v>104</v>
      </c>
      <c r="C6" s="25">
        <v>0</v>
      </c>
      <c r="D6" s="26">
        <v>0</v>
      </c>
      <c r="E6" s="25">
        <v>0</v>
      </c>
      <c r="F6" s="27">
        <v>0</v>
      </c>
    </row>
    <row r="7" spans="1:6" ht="15.75" x14ac:dyDescent="0.25">
      <c r="A7" s="28" t="s">
        <v>131</v>
      </c>
      <c r="B7" t="s">
        <v>132</v>
      </c>
      <c r="C7" s="25">
        <v>0</v>
      </c>
      <c r="D7" s="26">
        <v>0</v>
      </c>
      <c r="E7" s="25">
        <v>0</v>
      </c>
      <c r="F7" s="27">
        <v>0</v>
      </c>
    </row>
    <row r="8" spans="1:6" ht="15.75" x14ac:dyDescent="0.25">
      <c r="A8" t="s">
        <v>25</v>
      </c>
      <c r="B8" t="s">
        <v>361</v>
      </c>
      <c r="C8" s="25">
        <v>4</v>
      </c>
      <c r="D8" s="26">
        <v>3.8095238095238098</v>
      </c>
      <c r="E8" s="25">
        <v>38</v>
      </c>
      <c r="F8" s="27">
        <v>45.80952380952381</v>
      </c>
    </row>
    <row r="9" spans="1:6" ht="15.75" x14ac:dyDescent="0.25">
      <c r="A9" t="s">
        <v>23</v>
      </c>
      <c r="B9" t="s">
        <v>33</v>
      </c>
      <c r="C9" s="25">
        <v>21</v>
      </c>
      <c r="D9" s="26">
        <v>20.000000000000004</v>
      </c>
      <c r="E9" s="25">
        <v>151</v>
      </c>
      <c r="F9" s="27">
        <v>192</v>
      </c>
    </row>
    <row r="10" spans="1:6" x14ac:dyDescent="0.25">
      <c r="A10" t="s">
        <v>248</v>
      </c>
      <c r="B10" t="s">
        <v>128</v>
      </c>
      <c r="C10" s="25">
        <v>0</v>
      </c>
      <c r="D10" s="26">
        <v>0</v>
      </c>
      <c r="E10" s="25">
        <v>0</v>
      </c>
      <c r="F10" s="63">
        <v>0</v>
      </c>
    </row>
    <row r="11" spans="1:6" ht="15.75" x14ac:dyDescent="0.25">
      <c r="A11" t="s">
        <v>32</v>
      </c>
      <c r="B11" t="s">
        <v>162</v>
      </c>
      <c r="C11" s="25">
        <v>0</v>
      </c>
      <c r="D11" s="26">
        <v>0</v>
      </c>
      <c r="E11" s="25">
        <v>0</v>
      </c>
      <c r="F11" s="27">
        <v>0</v>
      </c>
    </row>
    <row r="12" spans="1:6" ht="15.75" x14ac:dyDescent="0.25">
      <c r="A12" t="s">
        <v>40</v>
      </c>
      <c r="B12" t="s">
        <v>41</v>
      </c>
      <c r="C12" s="25">
        <v>0</v>
      </c>
      <c r="D12" s="26">
        <v>0</v>
      </c>
      <c r="E12" s="25">
        <v>0</v>
      </c>
      <c r="F12" s="27">
        <v>0</v>
      </c>
    </row>
    <row r="13" spans="1:6" x14ac:dyDescent="0.25">
      <c r="A13" t="s">
        <v>249</v>
      </c>
      <c r="B13" t="s">
        <v>250</v>
      </c>
      <c r="C13" s="25">
        <v>0</v>
      </c>
      <c r="D13" s="26">
        <v>0</v>
      </c>
      <c r="E13" s="25">
        <v>0</v>
      </c>
      <c r="F13" s="63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2" sqref="A2:F13"/>
    </sheetView>
  </sheetViews>
  <sheetFormatPr defaultRowHeight="15" x14ac:dyDescent="0.25"/>
  <cols>
    <col min="1" max="1" width="21.140625" customWidth="1"/>
    <col min="2" max="2" width="56" customWidth="1"/>
    <col min="3" max="3" width="11.140625" customWidth="1"/>
    <col min="4" max="5" width="9.7109375" customWidth="1"/>
  </cols>
  <sheetData>
    <row r="1" spans="1:6" s="29" customFormat="1" ht="18.75" x14ac:dyDescent="0.3">
      <c r="A1" s="29" t="s">
        <v>105</v>
      </c>
    </row>
    <row r="2" spans="1:6" x14ac:dyDescent="0.25">
      <c r="A2" t="s">
        <v>99</v>
      </c>
      <c r="B2" t="s">
        <v>3</v>
      </c>
      <c r="C2" s="25" t="s">
        <v>97</v>
      </c>
      <c r="D2" s="25" t="s">
        <v>100</v>
      </c>
      <c r="E2" s="25" t="s">
        <v>98</v>
      </c>
      <c r="F2" s="25" t="s">
        <v>101</v>
      </c>
    </row>
    <row r="3" spans="1:6" ht="15.75" x14ac:dyDescent="0.25">
      <c r="A3" t="s">
        <v>23</v>
      </c>
      <c r="B3" t="s">
        <v>33</v>
      </c>
      <c r="C3" s="25">
        <v>22</v>
      </c>
      <c r="D3" s="26">
        <f>PRODUCT(Таблица2423[[#This Row],[N]],100,1/77)</f>
        <v>28.571428571428573</v>
      </c>
      <c r="E3" s="25">
        <v>124</v>
      </c>
      <c r="F3" s="27">
        <f>SUM(Таблица2423[[#This Row],[N]:[Q]])</f>
        <v>174.57142857142856</v>
      </c>
    </row>
    <row r="4" spans="1:6" ht="15.75" x14ac:dyDescent="0.25">
      <c r="A4" t="s">
        <v>30</v>
      </c>
      <c r="B4" t="s">
        <v>103</v>
      </c>
      <c r="C4" s="25">
        <v>13</v>
      </c>
      <c r="D4" s="26">
        <f>PRODUCT(Таблица2423[[#This Row],[N]],100,1/77)</f>
        <v>16.883116883116884</v>
      </c>
      <c r="E4" s="25">
        <v>118</v>
      </c>
      <c r="F4" s="27">
        <f>SUM(Таблица2423[[#This Row],[N]:[Q]])</f>
        <v>147.88311688311688</v>
      </c>
    </row>
    <row r="5" spans="1:6" ht="15.75" x14ac:dyDescent="0.25">
      <c r="A5" t="s">
        <v>32</v>
      </c>
      <c r="B5" t="s">
        <v>162</v>
      </c>
      <c r="C5" s="25">
        <v>10</v>
      </c>
      <c r="D5" s="26">
        <f>PRODUCT(Таблица2423[[#This Row],[N]],100,1/77)</f>
        <v>12.987012987012989</v>
      </c>
      <c r="E5" s="25">
        <v>54</v>
      </c>
      <c r="F5" s="27">
        <f>SUM(Таблица2423[[#This Row],[N]:[Q]])</f>
        <v>76.987012987012989</v>
      </c>
    </row>
    <row r="6" spans="1:6" ht="15.75" x14ac:dyDescent="0.25">
      <c r="A6" t="s">
        <v>37</v>
      </c>
      <c r="B6" t="s">
        <v>38</v>
      </c>
      <c r="C6" s="25">
        <v>4</v>
      </c>
      <c r="D6" s="26">
        <f>PRODUCT(Таблица2423[[#This Row],[N]],100,1/77)</f>
        <v>5.1948051948051948</v>
      </c>
      <c r="E6" s="25">
        <v>45</v>
      </c>
      <c r="F6" s="27">
        <f>SUM(Таблица2423[[#This Row],[N]:[Q]])</f>
        <v>54.194805194805198</v>
      </c>
    </row>
    <row r="7" spans="1:6" ht="15.75" x14ac:dyDescent="0.25">
      <c r="A7" t="s">
        <v>40</v>
      </c>
      <c r="B7" t="s">
        <v>41</v>
      </c>
      <c r="C7" s="25">
        <v>9</v>
      </c>
      <c r="D7" s="26">
        <f>PRODUCT(Таблица2423[[#This Row],[N]],100,1/77)</f>
        <v>11.688311688311689</v>
      </c>
      <c r="E7" s="25">
        <v>20</v>
      </c>
      <c r="F7" s="27">
        <f>SUM(Таблица2423[[#This Row],[N]:[Q]])</f>
        <v>40.688311688311686</v>
      </c>
    </row>
    <row r="8" spans="1:6" ht="15.75" x14ac:dyDescent="0.25">
      <c r="A8" t="s">
        <v>25</v>
      </c>
      <c r="B8" t="s">
        <v>361</v>
      </c>
      <c r="C8" s="25">
        <v>5</v>
      </c>
      <c r="D8" s="26">
        <f>PRODUCT(Таблица2423[[#This Row],[N]],100,1/77)</f>
        <v>6.4935064935064943</v>
      </c>
      <c r="E8" s="25">
        <v>28</v>
      </c>
      <c r="F8" s="27">
        <f>SUM(Таблица2423[[#This Row],[N]:[Q]])</f>
        <v>39.493506493506494</v>
      </c>
    </row>
    <row r="9" spans="1:6" ht="15.75" x14ac:dyDescent="0.25">
      <c r="A9" t="s">
        <v>92</v>
      </c>
      <c r="B9" t="s">
        <v>104</v>
      </c>
      <c r="C9" s="25">
        <v>5</v>
      </c>
      <c r="D9" s="26">
        <f>PRODUCT(Таблица2423[[#This Row],[N]],100,1/77)</f>
        <v>6.4935064935064943</v>
      </c>
      <c r="E9" s="25">
        <v>18</v>
      </c>
      <c r="F9" s="27">
        <f>SUM(Таблица2423[[#This Row],[N]:[Q]])</f>
        <v>29.493506493506494</v>
      </c>
    </row>
    <row r="10" spans="1:6" x14ac:dyDescent="0.25">
      <c r="A10" t="s">
        <v>248</v>
      </c>
      <c r="B10" t="s">
        <v>128</v>
      </c>
      <c r="C10" s="25">
        <v>6</v>
      </c>
      <c r="D10" s="26">
        <f>PRODUCT(Таблица2423[[#This Row],[N]],100,1/77)</f>
        <v>7.792207792207793</v>
      </c>
      <c r="E10" s="25">
        <v>0</v>
      </c>
      <c r="F10" s="63">
        <f>SUM(Таблица2423[[#This Row],[N]:[Q]])</f>
        <v>13.792207792207794</v>
      </c>
    </row>
    <row r="11" spans="1:6" ht="15.75" x14ac:dyDescent="0.25">
      <c r="A11" t="s">
        <v>35</v>
      </c>
      <c r="B11" t="s">
        <v>36</v>
      </c>
      <c r="C11" s="25">
        <v>1</v>
      </c>
      <c r="D11" s="26">
        <f>PRODUCT(Таблица2423[[#This Row],[N]],100,1/77)</f>
        <v>1.2987012987012987</v>
      </c>
      <c r="E11" s="25">
        <v>8</v>
      </c>
      <c r="F11" s="27">
        <f>SUM(Таблица2423[[#This Row],[N]:[Q]])</f>
        <v>10.2987012987013</v>
      </c>
    </row>
    <row r="12" spans="1:6" x14ac:dyDescent="0.25">
      <c r="A12" t="s">
        <v>249</v>
      </c>
      <c r="B12" t="s">
        <v>250</v>
      </c>
      <c r="C12" s="25">
        <v>1</v>
      </c>
      <c r="D12" s="26">
        <f>PRODUCT(Таблица2423[[#This Row],[N]],100,1/77)</f>
        <v>1.2987012987012987</v>
      </c>
      <c r="E12" s="25">
        <v>7</v>
      </c>
      <c r="F12" s="63">
        <f>SUM(Таблица2423[[#This Row],[N]:[Q]])</f>
        <v>9.2987012987012996</v>
      </c>
    </row>
    <row r="13" spans="1:6" ht="15.75" x14ac:dyDescent="0.25">
      <c r="A13" s="28" t="s">
        <v>131</v>
      </c>
      <c r="B13" t="s">
        <v>132</v>
      </c>
      <c r="C13" s="25">
        <v>1</v>
      </c>
      <c r="D13" s="26">
        <f>PRODUCT(Таблица2423[[#This Row],[N]],100,1/77)</f>
        <v>1.2987012987012987</v>
      </c>
      <c r="E13" s="25">
        <v>2</v>
      </c>
      <c r="F13" s="27">
        <f>SUM(Таблица2423[[#This Row],[N]:[Q]])</f>
        <v>4.2987012987012987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22"/>
  <sheetViews>
    <sheetView zoomScale="80" zoomScaleNormal="80" workbookViewId="0">
      <selection activeCell="AH543" sqref="AH543"/>
    </sheetView>
  </sheetViews>
  <sheetFormatPr defaultRowHeight="15" x14ac:dyDescent="0.25"/>
  <cols>
    <col min="1" max="1" width="7.140625" style="3" customWidth="1"/>
    <col min="2" max="2" width="40.85546875" style="3" customWidth="1"/>
    <col min="3" max="3" width="23.42578125" style="3" customWidth="1"/>
    <col min="4" max="4" width="18.42578125" style="3" hidden="1" customWidth="1"/>
    <col min="5" max="33" width="3.7109375" style="3" hidden="1" customWidth="1"/>
    <col min="34" max="37" width="3.7109375" style="3" customWidth="1"/>
    <col min="38" max="53" width="3.7109375" style="3" hidden="1" customWidth="1"/>
    <col min="54" max="83" width="3.7109375" style="3" customWidth="1"/>
    <col min="84" max="94" width="3.7109375" style="3" hidden="1" customWidth="1"/>
    <col min="95" max="132" width="3.7109375" style="3" customWidth="1"/>
    <col min="133" max="136" width="4.5703125" style="3" customWidth="1"/>
    <col min="137" max="137" width="2.28515625" style="3" customWidth="1"/>
    <col min="138" max="154" width="5" style="3" customWidth="1"/>
    <col min="155" max="16384" width="9.140625" style="3"/>
  </cols>
  <sheetData>
    <row r="1" spans="1:120" x14ac:dyDescent="0.25">
      <c r="A1" s="4" t="s">
        <v>10</v>
      </c>
      <c r="E1" s="22"/>
      <c r="F1" s="3" t="s">
        <v>96</v>
      </c>
      <c r="AG1" s="67"/>
      <c r="AH1" s="66"/>
    </row>
    <row r="2" spans="1:120" x14ac:dyDescent="0.25">
      <c r="A2" s="4" t="s">
        <v>4</v>
      </c>
      <c r="B2" s="5"/>
      <c r="C2" s="20" t="s">
        <v>106</v>
      </c>
      <c r="AG2" s="67"/>
      <c r="AH2" s="66"/>
    </row>
    <row r="3" spans="1:120" x14ac:dyDescent="0.25">
      <c r="A3" s="4" t="s">
        <v>6</v>
      </c>
      <c r="B3" s="6"/>
      <c r="C3" s="20" t="s">
        <v>107</v>
      </c>
      <c r="AG3" s="67"/>
      <c r="AH3" s="66"/>
    </row>
    <row r="4" spans="1:120" x14ac:dyDescent="0.25">
      <c r="A4" s="4" t="s">
        <v>5</v>
      </c>
      <c r="C4" s="20" t="s">
        <v>93</v>
      </c>
      <c r="AH4" s="66"/>
    </row>
    <row r="5" spans="1:120" x14ac:dyDescent="0.25">
      <c r="A5" s="4" t="s">
        <v>7</v>
      </c>
      <c r="C5" s="20" t="s">
        <v>94</v>
      </c>
      <c r="AH5" s="66"/>
    </row>
    <row r="6" spans="1:120" x14ac:dyDescent="0.25">
      <c r="A6" s="4" t="s">
        <v>8</v>
      </c>
      <c r="C6" s="20">
        <v>89099827060</v>
      </c>
    </row>
    <row r="7" spans="1:120" x14ac:dyDescent="0.25">
      <c r="A7" s="4" t="s">
        <v>9</v>
      </c>
      <c r="B7" s="7"/>
      <c r="C7" s="21" t="s">
        <v>95</v>
      </c>
      <c r="D7" s="32"/>
      <c r="E7" s="3">
        <f>COUNT(Таблица15[Dancepride Trophy J 7 лет и мл. СОЛО  ])</f>
        <v>5</v>
      </c>
      <c r="F7" s="3">
        <f>COUNT(Таблица15[Dancepride Trophy Q 7 лет и мл. СОЛО  ])</f>
        <v>6</v>
      </c>
      <c r="G7" s="3">
        <f>COUNT(Таблица15[Dancepride Trophy W+CH+PL 7 лет и мл. СОЛО  ])</f>
        <v>9</v>
      </c>
      <c r="H7" s="3">
        <f>COUNT(Таблица15[Зачет на N 7 и мл. Соло W])</f>
        <v>7</v>
      </c>
      <c r="I7" s="3">
        <f>COUNT(Таблица15[Зачет на N 7 и мл. Соло Q])</f>
        <v>7</v>
      </c>
      <c r="J7" s="3">
        <f>COUNT(Таблица15[Зачет на N 7 и мл. Соло CH])</f>
        <v>7</v>
      </c>
      <c r="K7" s="3">
        <f>COUNT(Таблица15[Зачет на N 7 и мл. Соло J])</f>
        <v>7</v>
      </c>
      <c r="L7" s="3">
        <f>COUNT(Таблица15[Зачет ШБТ 7 и мл. ПАРЫ W])</f>
        <v>4</v>
      </c>
      <c r="M7" s="3">
        <f>COUNT(Таблица15[Зачет ШБТ 7 и мл. ПАРЫ CH])</f>
        <v>4</v>
      </c>
      <c r="N7" s="3">
        <f>COUNT(Таблица15[Зачет ШБТ 7 и мл. ПАРЫ PL])</f>
        <v>4</v>
      </c>
      <c r="O7" s="3">
        <f>COUNT(Таблица15[Зачет ШБТ 7 и мл. Соло W])</f>
        <v>35</v>
      </c>
      <c r="P7" s="3">
        <f>COUNT(Таблица15[Зачет ШБТ 7 и мл. Соло CH])</f>
        <v>35</v>
      </c>
      <c r="Q7" s="3">
        <f>COUNT(Таблица15[Зачет ШБТ 7 и мл. Соло PL])</f>
        <v>35</v>
      </c>
      <c r="R7" s="3">
        <f>COUNT(Таблица15[Классификация N 7 лет и мл. СОЛО  ])</f>
        <v>6</v>
      </c>
      <c r="S7" s="3">
        <f>COUNT(Таблица15[5 лет и мл.  Кубок Ча-Ча-Ча СОЛО])</f>
        <v>8</v>
      </c>
      <c r="T7" s="3">
        <f>COUNT(Таблица15[7 лет и мл.  Кубок Ча-Ча-Ча ПАРЫ])</f>
        <v>3</v>
      </c>
      <c r="U7" s="3">
        <f>COUNT(Таблица15[7 лет и мл.  Кубок Ча-Ча-Ча СОЛО])</f>
        <v>12</v>
      </c>
      <c r="V7" s="3">
        <f>COUNT(Таблица15[7 лет и мл.  Кубок Джайва СОЛО])</f>
        <v>5</v>
      </c>
      <c r="W7" s="3">
        <f>COUNT(Таблица15[5 лет и мл.  Кубок Польки СОЛО])</f>
        <v>12</v>
      </c>
      <c r="X7" s="3">
        <f>COUNT(Таблица15[7 лет и мл.  Кубок Польки ПАРЫ])</f>
        <v>3</v>
      </c>
      <c r="Y7" s="3">
        <f>COUNT(Таблица15[7 лет и мл.  Кубок Польки СОЛО])</f>
        <v>8</v>
      </c>
      <c r="Z7" s="3">
        <f>COUNT(Таблица15[7 лет и мл.  Кубок Квикстепа СОЛО])</f>
        <v>7</v>
      </c>
      <c r="AA7" s="3">
        <f>COUNT(Таблица15[5 лет и мл.  Кубок Вальса СОЛО])</f>
        <v>8</v>
      </c>
      <c r="AB7" s="3">
        <f>COUNT(Таблица15[7 лет и мл.  Кубок Вальса ПАРЫ])</f>
        <v>2</v>
      </c>
      <c r="AC7" s="3">
        <f>COUNT(Таблица15[7 лет и мл.  Кубок Вальса СОЛО])</f>
        <v>10</v>
      </c>
      <c r="AD7" s="3">
        <f>COUNT(Таблица15[Dancepride Trophy CH 9 лет и мл. СОЛО  ])</f>
        <v>8</v>
      </c>
      <c r="AE7" s="3">
        <f>COUNT(Таблица15[Dancepride Trophy CH+J 9 лет и мл. ПАРЫ  ])</f>
        <v>4</v>
      </c>
      <c r="AF7" s="3">
        <f>COUNT(Таблица15[Dancepride Trophy CH+J 9 лет и мл. СОЛО  ])</f>
        <v>9</v>
      </c>
      <c r="AG7" s="3">
        <f>COUNT(Таблица15[Dancepride Trophy HH 9 лет и мл. СОЛО  ])</f>
        <v>3</v>
      </c>
      <c r="AH7" s="3">
        <f>COUNT(Таблица15[Dancepride Trophy W 9 лет и мл. СОЛО  ])</f>
        <v>4</v>
      </c>
      <c r="AI7" s="3">
        <f>COUNT(Таблица15[Dancepride Trophy W+CH+PL 9 лет и мл. СОЛО  ])</f>
        <v>8</v>
      </c>
      <c r="AJ7" s="3">
        <f>COUNT(Таблица15[Dancepride Trophy W+Q 9 лет и мл. ПАРЫ  ])</f>
        <v>3</v>
      </c>
      <c r="AK7" s="3">
        <f>COUNT(Таблица15[Dancepride Trophy W+Q 9 лет и мл. СОЛО  ])</f>
        <v>6</v>
      </c>
      <c r="AL7" s="3">
        <f>COUNT(Таблица15[Зачет на E 9 и мл. Соло T])</f>
        <v>5</v>
      </c>
      <c r="AM7" s="3">
        <f>COUNT(Таблица15[Зачет на E 9 и мл. Соло R])</f>
        <v>5</v>
      </c>
      <c r="AN7" s="3">
        <f>COUNT(Таблица15[Зачет на N 9 и мл. ПАРЫ W])</f>
        <v>3</v>
      </c>
      <c r="AO7" s="3">
        <f>COUNT(Таблица15[Зачет на N 9 и мл. ПАРЫ Q])</f>
        <v>3</v>
      </c>
      <c r="AP7" s="3">
        <f>COUNT(Таблица15[Зачет на N 9 и мл. ПАРЫ CH])</f>
        <v>3</v>
      </c>
      <c r="AQ7" s="3">
        <f>COUNT(Таблица15[Зачет на N 9 и мл. ПАРЫ J])</f>
        <v>3</v>
      </c>
      <c r="AR7" s="3">
        <f>COUNT(Таблица15[Зачет на N 9 и мл. Соло W])</f>
        <v>7</v>
      </c>
      <c r="AS7" s="3">
        <f>COUNT(Таблица15[Зачет на N 9 и мл. Соло Q])</f>
        <v>7</v>
      </c>
      <c r="AT7" s="3">
        <f>COUNT(Таблица15[Зачет на N 9 и мл. Соло CH])</f>
        <v>7</v>
      </c>
      <c r="AU7" s="3">
        <f>COUNT(Таблица15[Зачет на N 9 и мл. Соло J])</f>
        <v>7</v>
      </c>
      <c r="AV7" s="3">
        <f>COUNT(Таблица15[Зачет ШБТ 9 и мл. ПАРЫ W])</f>
        <v>4</v>
      </c>
      <c r="AW7" s="3">
        <f>COUNT(Таблица15[Зачет ШБТ 9 и мл. ПАРЫ CH])</f>
        <v>4</v>
      </c>
      <c r="AX7" s="3">
        <f>COUNT(Таблица15[Зачет ШБТ 9 и мл. ПАРЫ PL])</f>
        <v>4</v>
      </c>
      <c r="AY7" s="3">
        <f>COUNT(Таблица15[Зачет ШБТ 9 и мл. Соло W])</f>
        <v>11</v>
      </c>
      <c r="AZ7" s="3">
        <f>COUNT(Таблица15[Зачет ШБТ 9 и мл. Соло CH])</f>
        <v>11</v>
      </c>
      <c r="BA7" s="3">
        <f>COUNT(Таблица15[Зачет ШБТ 9 и мл. Соло J])</f>
        <v>11</v>
      </c>
      <c r="BB7" s="3">
        <f>COUNT(Таблица15[Классификация E 9 лет и мл. ПАРЫ  ])</f>
        <v>3</v>
      </c>
      <c r="BC7" s="3">
        <f>COUNT(Таблица15[Классификация E 9 лет и мл. СОЛО  ])</f>
        <v>3</v>
      </c>
      <c r="BD7" s="3">
        <f>COUNT(Таблица15[Классификация N 9 лет и мл. ПАРЫ  ])</f>
        <v>1</v>
      </c>
      <c r="BE7" s="3">
        <f>COUNT(Таблица15[Классификация N 9 лет и мл. СОЛО  ])</f>
        <v>9</v>
      </c>
      <c r="BF7" s="3">
        <f>COUNT(Таблица15[9 лет и мл.  Кубок Ча-Ча-Ча ПАРЫ])</f>
        <v>7</v>
      </c>
      <c r="BG7" s="3">
        <f>COUNT(Таблица15[9 лет и мл.  Кубок Ча-Ча-Ча СОЛО])</f>
        <v>11</v>
      </c>
      <c r="BH7" s="3">
        <f>COUNT(Таблица15[9 лет и мл.  Кубок Джайва ПАРЫ])</f>
        <v>3</v>
      </c>
      <c r="BI7" s="3">
        <f>COUNT(Таблица15[9 лет и мл.  Кубок Джайва СОЛО])</f>
        <v>6</v>
      </c>
      <c r="BJ7" s="3">
        <f>COUNT(Таблица15[9 лет и мл.  Кубок Польки ПАРЫ])</f>
        <v>5</v>
      </c>
      <c r="BK7" s="3">
        <f>COUNT(Таблица15[9 лет и мл.  Кубок Польки СОЛО])</f>
        <v>7</v>
      </c>
      <c r="BL7" s="3">
        <f>COUNT(Таблица15[9 лет и мл.  Кубок Квикстепа ПАРЫ])</f>
        <v>2</v>
      </c>
      <c r="BM7" s="3">
        <f>COUNT(Таблица15[9 лет и мл.  Кубок Квикстепа СОЛО])</f>
        <v>3</v>
      </c>
      <c r="BN7" s="3">
        <f>COUNT(Таблица15[9 лет и мл.  Кубок Румбы СОЛО])</f>
        <v>8</v>
      </c>
      <c r="BO7" s="3">
        <f>COUNT(Таблица15[9 лет и мл.  Кубок Самбы СОЛО])</f>
        <v>7</v>
      </c>
      <c r="BP7" s="3">
        <f>COUNT(Таблица15[9 лет и мл.  Кубок Танго СОЛО])</f>
        <v>6</v>
      </c>
      <c r="BQ7" s="3">
        <f>COUNT(Таблица15[9 лет и мл.  Кубок Венского Вальса СОЛО])</f>
        <v>3</v>
      </c>
      <c r="BR7" s="3">
        <f>COUNT(Таблица15[9 лет и мл.  Кубок Вальса ПАРЫ])</f>
        <v>4</v>
      </c>
      <c r="BS7" s="3">
        <f>COUNT(Таблица15[9 лет и мл.  Кубок Вальса СОЛО])</f>
        <v>9</v>
      </c>
      <c r="BT7" s="3">
        <f>COUNT(Таблица15[Dancepride Trophy CH+J 11 лет и мл. ПАРЫ  ])</f>
        <v>3</v>
      </c>
      <c r="BU7" s="3">
        <f>COUNT(Таблица15[Dancepride Trophy CH+J 11 лет и мл. СОЛО  ])</f>
        <v>4</v>
      </c>
      <c r="BV7" s="3">
        <f>COUNT(Таблица15[Dancepride Trophy Cha 10 лет и ст. ПАРЫ  ])</f>
        <v>5</v>
      </c>
      <c r="BW7" s="3">
        <f>COUNT(Таблица15[Dancepride Trophy HH 10 и ст. СОЛО  ])</f>
        <v>1</v>
      </c>
      <c r="BX7" s="3">
        <f>COUNT(Таблица15[Dancepride Trophy J 10 лет и ст. ПАРЫ  ])</f>
        <v>5</v>
      </c>
      <c r="BY7" s="3">
        <f>COUNT(Таблица15[Dancepride Trophy Q 10 лет и ст. ПАРЫ  ])</f>
        <v>5</v>
      </c>
      <c r="BZ7" s="3">
        <f>COUNT(Таблица15[Dancepride Trophy R 10 лет и ст. ПАРЫ  ])</f>
        <v>6</v>
      </c>
      <c r="CA7" s="3">
        <f>COUNT(Таблица15[Dancepride Trophy T 10 лет и ст. ПАРЫ  ])</f>
        <v>4</v>
      </c>
      <c r="CB7" s="3">
        <f>COUNT(Таблица15[Dancepride Trophy W 10 лет и ст. ПАРЫ  ])</f>
        <v>6</v>
      </c>
      <c r="CC7" s="3">
        <f>COUNT(Таблица15[Dancepride Trophy W+Q 11 лет и мл. ПАРЫ  ])</f>
        <v>5</v>
      </c>
      <c r="CD7" s="3">
        <f>COUNT(Таблица15[Dancepride Trophy W+Q 11 лет и мл. СОЛО  ])</f>
        <v>7</v>
      </c>
      <c r="CE7" s="3">
        <f>COUNT(Таблица15[Solo LA CH+R+J 10 лет и ст.  ])</f>
        <v>6</v>
      </c>
      <c r="CF7" s="3">
        <f>COUNT(Таблица15[Зачет на N 10 и ст. ПАРЫ W])</f>
        <v>1</v>
      </c>
      <c r="CG7" s="3">
        <f>COUNT(Таблица15[Зачет на N 10 и ст. ПАРЫ Q])</f>
        <v>1</v>
      </c>
      <c r="CH7" s="3">
        <f>COUNT(Таблица15[Зачет на N 10 и ст. ПАРЫ CH])</f>
        <v>1</v>
      </c>
      <c r="CI7" s="3">
        <f>COUNT(Таблица15[Зачет на N 10 и ст. ПАРЫ J])</f>
        <v>1</v>
      </c>
      <c r="CJ7" s="3">
        <f>COUNT(Таблица15[Зачет на N 10 и ст. Соло W])</f>
        <v>5</v>
      </c>
      <c r="CK7" s="3">
        <f>COUNT(Таблица15[Зачет на N 10 и ст. Соло Q])</f>
        <v>5</v>
      </c>
      <c r="CL7" s="3">
        <f>COUNT(Таблица15[Зачет на N 10 и ст. Соло CH])</f>
        <v>5</v>
      </c>
      <c r="CM7" s="3">
        <f>COUNT(Таблица15[Зачет на N 10 и ст. Соло J])</f>
        <v>5</v>
      </c>
      <c r="CN7" s="3">
        <f>COUNT(Таблица15[Зачет ШБТ 10 и ст. Соло W])</f>
        <v>6</v>
      </c>
      <c r="CO7" s="3">
        <f>COUNT(Таблица15[Зачет ШБТ 10 и ст. Соло CH])</f>
        <v>6</v>
      </c>
      <c r="CP7" s="3">
        <f>COUNT(Таблица15[Зачет ШБТ 10 и ст. Соло PL])</f>
        <v>6</v>
      </c>
      <c r="CQ7" s="3">
        <f>COUNT(Таблица15[Классификация E 11 лет и мл. ПАРЫ  ])</f>
        <v>5</v>
      </c>
      <c r="CR7" s="3">
        <f>COUNT(Таблица15[Классификация E 11 лет и мл. СОЛО  ])</f>
        <v>4</v>
      </c>
      <c r="CS7" s="3">
        <f>COUNT(Таблица15[Классификация E 12 лет и ст. ПАРЫ  ])</f>
        <v>4</v>
      </c>
      <c r="CT7" s="3">
        <f>COUNT(Таблица15[Классификация E 12 лет и ст. СОЛО  ])</f>
        <v>5</v>
      </c>
      <c r="CU7" s="3">
        <f>COUNT(Таблица15[Классификация N 11 лет и мл. ПАРЫ  ])</f>
        <v>2</v>
      </c>
      <c r="CV7" s="3">
        <f>COUNT(Таблица15[Классификация N 11 лет и мл. СОЛО  ])</f>
        <v>6</v>
      </c>
      <c r="CW7" s="3">
        <f>COUNT(Таблица15[Классификация N 12 лет и ст. ПАРЫ  ])</f>
        <v>4</v>
      </c>
      <c r="CX7" s="3">
        <f>COUNT(Таблица15[Классификация N 12 лет и ст. СОЛО  ])</f>
        <v>4</v>
      </c>
      <c r="CY7" s="3">
        <f>COUNT(Таблица15[10 лет и ст.  Кубок Ча-Ча-Ча ПАРЫ])</f>
        <v>1</v>
      </c>
      <c r="CZ7" s="3">
        <f>COUNT(Таблица15[10 лет и ст.  Кубок Ча-Ча-Ча СОЛО])</f>
        <v>9</v>
      </c>
      <c r="DA7" s="3">
        <f>COUNT(Таблица15[10 лет и ст.  Кубок Фокстрота ПАРЫ])</f>
        <v>3</v>
      </c>
      <c r="DB7" s="3">
        <f>COUNT(Таблица15[10 лет и ст.  Кубок Фокстрота СОЛО])</f>
        <v>5</v>
      </c>
      <c r="DC7" s="3">
        <f>COUNT(Таблица15[10 лет и ст.  Кубок Джайва СОЛО])</f>
        <v>2</v>
      </c>
      <c r="DD7" s="3">
        <f>COUNT(Таблица15[10 лет и ст.  Кубок Пасодобля ПАРЫ])</f>
        <v>2</v>
      </c>
      <c r="DE7" s="3">
        <f>COUNT(Таблица15[10 лет и ст.  Кубок Пасодобля СОЛО])</f>
        <v>2</v>
      </c>
      <c r="DF7" s="3">
        <f>COUNT(Таблица15[10 лет и ст.  Кубок Квикстепа СОЛО])</f>
        <v>1</v>
      </c>
      <c r="DG7" s="3">
        <f>COUNT(Таблица15[10 лет и ст.  Кубок Румбы ПАРЫ])</f>
        <v>1</v>
      </c>
      <c r="DH7" s="3">
        <f>COUNT(Таблица15[10 лет и ст.  Кубок Румбы СОЛО])</f>
        <v>5</v>
      </c>
      <c r="DI7" s="3">
        <f>COUNT(Таблица15[10 лет и ст.  Кубок Самбы ПАРЫ])</f>
        <v>2</v>
      </c>
      <c r="DJ7" s="3">
        <f>COUNT(Таблица15[10 лет и ст.  Кубок Самбы СОЛО])</f>
        <v>6</v>
      </c>
      <c r="DK7" s="3">
        <f>COUNT(Таблица15[10 лет и ст.  Кубок Танго СОЛО])</f>
        <v>3</v>
      </c>
      <c r="DL7" s="3">
        <f>COUNT(Таблица15[10 лет и ст.  Кубок Венского Вальса ПАРЫ])</f>
        <v>1</v>
      </c>
      <c r="DM7" s="3">
        <f>COUNT(Таблица15[10 лет и ст.  Кубок Венского Вальса СОЛО])</f>
        <v>3</v>
      </c>
      <c r="DN7" s="3">
        <f>COUNT(Таблица15[10 лет и ст.  Кубок Вальса ПАРЫ])</f>
        <v>1</v>
      </c>
      <c r="DO7" s="3">
        <f>COUNT(Таблица15[10 лет и ст.  Кубок Вальса СОЛО])</f>
        <v>8</v>
      </c>
    </row>
    <row r="8" spans="1:120" ht="217.5" customHeight="1" x14ac:dyDescent="0.25">
      <c r="A8" s="16" t="s">
        <v>0</v>
      </c>
      <c r="B8" s="17" t="s">
        <v>1</v>
      </c>
      <c r="C8" s="17" t="s">
        <v>2</v>
      </c>
      <c r="D8" s="17" t="s">
        <v>3</v>
      </c>
      <c r="E8" s="18" t="s">
        <v>16</v>
      </c>
      <c r="F8" s="18" t="s">
        <v>112</v>
      </c>
      <c r="G8" s="18" t="s">
        <v>113</v>
      </c>
      <c r="H8" s="18" t="s">
        <v>117</v>
      </c>
      <c r="I8" s="18" t="s">
        <v>118</v>
      </c>
      <c r="J8" s="18" t="s">
        <v>119</v>
      </c>
      <c r="K8" s="18" t="s">
        <v>120</v>
      </c>
      <c r="L8" s="18" t="s">
        <v>121</v>
      </c>
      <c r="M8" s="18" t="s">
        <v>122</v>
      </c>
      <c r="N8" s="18" t="s">
        <v>123</v>
      </c>
      <c r="O8" s="30" t="s">
        <v>124</v>
      </c>
      <c r="P8" s="30" t="s">
        <v>125</v>
      </c>
      <c r="Q8" s="30" t="s">
        <v>126</v>
      </c>
      <c r="R8" s="33" t="s">
        <v>50</v>
      </c>
      <c r="S8" s="33" t="s">
        <v>60</v>
      </c>
      <c r="T8" s="33" t="s">
        <v>64</v>
      </c>
      <c r="U8" s="33" t="s">
        <v>61</v>
      </c>
      <c r="V8" s="34" t="s">
        <v>67</v>
      </c>
      <c r="W8" s="33" t="s">
        <v>72</v>
      </c>
      <c r="X8" s="33" t="s">
        <v>76</v>
      </c>
      <c r="Y8" s="33" t="s">
        <v>74</v>
      </c>
      <c r="Z8" s="33" t="s">
        <v>140</v>
      </c>
      <c r="AA8" s="34" t="s">
        <v>85</v>
      </c>
      <c r="AB8" s="34" t="s">
        <v>143</v>
      </c>
      <c r="AC8" s="34" t="s">
        <v>87</v>
      </c>
      <c r="AD8" s="30" t="s">
        <v>144</v>
      </c>
      <c r="AE8" s="30" t="s">
        <v>145</v>
      </c>
      <c r="AF8" s="30" t="s">
        <v>147</v>
      </c>
      <c r="AG8" s="30" t="s">
        <v>148</v>
      </c>
      <c r="AH8" s="30" t="s">
        <v>149</v>
      </c>
      <c r="AI8" s="30" t="s">
        <v>151</v>
      </c>
      <c r="AJ8" s="30" t="s">
        <v>152</v>
      </c>
      <c r="AK8" s="30" t="s">
        <v>153</v>
      </c>
      <c r="AL8" s="30" t="s">
        <v>156</v>
      </c>
      <c r="AM8" s="30" t="s">
        <v>157</v>
      </c>
      <c r="AN8" s="30" t="s">
        <v>158</v>
      </c>
      <c r="AO8" s="30" t="s">
        <v>159</v>
      </c>
      <c r="AP8" s="30" t="s">
        <v>160</v>
      </c>
      <c r="AQ8" s="30" t="s">
        <v>161</v>
      </c>
      <c r="AR8" s="30" t="s">
        <v>163</v>
      </c>
      <c r="AS8" s="30" t="s">
        <v>164</v>
      </c>
      <c r="AT8" s="30" t="s">
        <v>165</v>
      </c>
      <c r="AU8" s="30" t="s">
        <v>166</v>
      </c>
      <c r="AV8" s="30" t="s">
        <v>167</v>
      </c>
      <c r="AW8" s="30" t="s">
        <v>168</v>
      </c>
      <c r="AX8" s="30" t="s">
        <v>169</v>
      </c>
      <c r="AY8" s="30" t="s">
        <v>171</v>
      </c>
      <c r="AZ8" s="30" t="s">
        <v>172</v>
      </c>
      <c r="BA8" s="30" t="s">
        <v>173</v>
      </c>
      <c r="BB8" s="34" t="s">
        <v>43</v>
      </c>
      <c r="BC8" s="34" t="s">
        <v>44</v>
      </c>
      <c r="BD8" s="30" t="s">
        <v>51</v>
      </c>
      <c r="BE8" s="34" t="s">
        <v>52</v>
      </c>
      <c r="BF8" s="34" t="s">
        <v>59</v>
      </c>
      <c r="BG8" s="34" t="s">
        <v>63</v>
      </c>
      <c r="BH8" s="34" t="s">
        <v>178</v>
      </c>
      <c r="BI8" s="34" t="s">
        <v>68</v>
      </c>
      <c r="BJ8" s="34" t="s">
        <v>71</v>
      </c>
      <c r="BK8" s="34" t="s">
        <v>75</v>
      </c>
      <c r="BL8" s="34" t="s">
        <v>180</v>
      </c>
      <c r="BM8" s="34" t="s">
        <v>141</v>
      </c>
      <c r="BN8" s="34" t="s">
        <v>77</v>
      </c>
      <c r="BO8" s="34" t="s">
        <v>80</v>
      </c>
      <c r="BP8" s="34" t="s">
        <v>82</v>
      </c>
      <c r="BQ8" s="34" t="s">
        <v>181</v>
      </c>
      <c r="BR8" s="34" t="s">
        <v>84</v>
      </c>
      <c r="BS8" s="34" t="s">
        <v>89</v>
      </c>
      <c r="BT8" s="30" t="s">
        <v>182</v>
      </c>
      <c r="BU8" s="30" t="s">
        <v>183</v>
      </c>
      <c r="BV8" s="30" t="s">
        <v>185</v>
      </c>
      <c r="BW8" s="31" t="s">
        <v>186</v>
      </c>
      <c r="BX8" s="41" t="s">
        <v>17</v>
      </c>
      <c r="BY8" s="41" t="s">
        <v>21</v>
      </c>
      <c r="BZ8" s="41" t="s">
        <v>187</v>
      </c>
      <c r="CA8" s="41" t="s">
        <v>188</v>
      </c>
      <c r="CB8" s="43" t="s">
        <v>22</v>
      </c>
      <c r="CC8" s="30" t="s">
        <v>189</v>
      </c>
      <c r="CD8" s="30" t="s">
        <v>190</v>
      </c>
      <c r="CE8" s="34" t="s">
        <v>191</v>
      </c>
      <c r="CF8" s="30" t="s">
        <v>192</v>
      </c>
      <c r="CG8" s="30" t="s">
        <v>193</v>
      </c>
      <c r="CH8" s="30" t="s">
        <v>194</v>
      </c>
      <c r="CI8" s="30" t="s">
        <v>195</v>
      </c>
      <c r="CJ8" s="30" t="s">
        <v>196</v>
      </c>
      <c r="CK8" s="30" t="s">
        <v>197</v>
      </c>
      <c r="CL8" s="30" t="s">
        <v>198</v>
      </c>
      <c r="CM8" s="30" t="s">
        <v>199</v>
      </c>
      <c r="CN8" s="30" t="s">
        <v>200</v>
      </c>
      <c r="CO8" s="30" t="s">
        <v>201</v>
      </c>
      <c r="CP8" s="30" t="s">
        <v>202</v>
      </c>
      <c r="CQ8" s="34" t="s">
        <v>45</v>
      </c>
      <c r="CR8" s="34" t="s">
        <v>47</v>
      </c>
      <c r="CS8" s="34" t="s">
        <v>48</v>
      </c>
      <c r="CT8" s="34" t="s">
        <v>49</v>
      </c>
      <c r="CU8" s="34" t="s">
        <v>54</v>
      </c>
      <c r="CV8" s="34" t="s">
        <v>55</v>
      </c>
      <c r="CW8" s="34" t="s">
        <v>56</v>
      </c>
      <c r="CX8" s="34" t="s">
        <v>58</v>
      </c>
      <c r="CY8" s="30" t="s">
        <v>65</v>
      </c>
      <c r="CZ8" s="34" t="s">
        <v>66</v>
      </c>
      <c r="DA8" s="34" t="s">
        <v>206</v>
      </c>
      <c r="DB8" s="34" t="s">
        <v>207</v>
      </c>
      <c r="DC8" s="34" t="s">
        <v>70</v>
      </c>
      <c r="DD8" s="34" t="s">
        <v>208</v>
      </c>
      <c r="DE8" s="34" t="s">
        <v>209</v>
      </c>
      <c r="DF8" s="30" t="s">
        <v>210</v>
      </c>
      <c r="DG8" s="30" t="s">
        <v>78</v>
      </c>
      <c r="DH8" s="34" t="s">
        <v>79</v>
      </c>
      <c r="DI8" s="34" t="s">
        <v>211</v>
      </c>
      <c r="DJ8" s="34" t="s">
        <v>81</v>
      </c>
      <c r="DK8" s="34" t="s">
        <v>83</v>
      </c>
      <c r="DL8" s="30" t="s">
        <v>212</v>
      </c>
      <c r="DM8" s="34" t="s">
        <v>213</v>
      </c>
      <c r="DN8" s="30" t="s">
        <v>214</v>
      </c>
      <c r="DO8" s="34" t="s">
        <v>91</v>
      </c>
      <c r="DP8" s="30" t="s">
        <v>247</v>
      </c>
    </row>
    <row r="9" spans="1:120" ht="15.75" hidden="1" customHeight="1" x14ac:dyDescent="0.25">
      <c r="A9" s="35">
        <v>89</v>
      </c>
      <c r="B9" s="36" t="s">
        <v>285</v>
      </c>
      <c r="C9" s="36" t="s">
        <v>32</v>
      </c>
      <c r="D9" s="36" t="s">
        <v>146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49"/>
      <c r="DJ9" s="50"/>
      <c r="DK9" s="50"/>
      <c r="DL9" s="50"/>
      <c r="DM9" s="50"/>
      <c r="DN9" s="50"/>
      <c r="DO9" s="50">
        <v>2</v>
      </c>
      <c r="DP9" s="61">
        <v>2</v>
      </c>
    </row>
    <row r="10" spans="1:120" ht="15.75" hidden="1" customHeight="1" x14ac:dyDescent="0.25">
      <c r="A10" s="35">
        <v>91</v>
      </c>
      <c r="B10" s="36" t="s">
        <v>328</v>
      </c>
      <c r="C10" s="36" t="s">
        <v>32</v>
      </c>
      <c r="D10" s="36" t="s">
        <v>146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49"/>
      <c r="DJ10" s="49"/>
      <c r="DK10" s="49"/>
      <c r="DL10" s="49"/>
      <c r="DM10" s="49"/>
      <c r="DN10" s="49"/>
      <c r="DO10" s="49">
        <v>6</v>
      </c>
      <c r="DP10" s="55">
        <v>1</v>
      </c>
    </row>
    <row r="11" spans="1:120" hidden="1" x14ac:dyDescent="0.25">
      <c r="A11" s="35">
        <v>109</v>
      </c>
      <c r="B11" s="36" t="s">
        <v>260</v>
      </c>
      <c r="C11" s="2" t="s">
        <v>30</v>
      </c>
      <c r="D11" s="36" t="s">
        <v>12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49"/>
      <c r="DJ11" s="49"/>
      <c r="DK11" s="49"/>
      <c r="DL11" s="49"/>
      <c r="DM11" s="49">
        <v>3</v>
      </c>
      <c r="DN11" s="49"/>
      <c r="DO11" s="49"/>
      <c r="DP11" s="55">
        <v>2</v>
      </c>
    </row>
    <row r="12" spans="1:120" hidden="1" x14ac:dyDescent="0.25">
      <c r="A12" s="35">
        <v>121</v>
      </c>
      <c r="B12" s="36" t="s">
        <v>235</v>
      </c>
      <c r="C12" s="36" t="s">
        <v>37</v>
      </c>
      <c r="D12" s="36" t="s">
        <v>18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49"/>
      <c r="DJ12" s="49"/>
      <c r="DK12" s="49"/>
      <c r="DL12" s="49">
        <v>1</v>
      </c>
      <c r="DM12" s="49"/>
      <c r="DN12" s="49"/>
      <c r="DO12" s="49"/>
      <c r="DP12" s="55">
        <v>6</v>
      </c>
    </row>
    <row r="13" spans="1:120" hidden="1" x14ac:dyDescent="0.25">
      <c r="A13" s="35">
        <v>119</v>
      </c>
      <c r="B13" s="36" t="s">
        <v>314</v>
      </c>
      <c r="C13" s="36" t="s">
        <v>32</v>
      </c>
      <c r="D13" s="36" t="s">
        <v>146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49"/>
      <c r="DJ13" s="49">
        <v>3</v>
      </c>
      <c r="DK13" s="49"/>
      <c r="DL13" s="49"/>
      <c r="DM13" s="49"/>
      <c r="DN13" s="49"/>
      <c r="DO13" s="49"/>
      <c r="DP13" s="55">
        <v>2</v>
      </c>
    </row>
    <row r="14" spans="1:120" hidden="1" x14ac:dyDescent="0.25">
      <c r="A14" s="35">
        <v>117</v>
      </c>
      <c r="B14" s="36" t="s">
        <v>294</v>
      </c>
      <c r="C14" s="36" t="s">
        <v>23</v>
      </c>
      <c r="D14" s="36" t="s">
        <v>53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49"/>
      <c r="DJ14" s="49">
        <v>5</v>
      </c>
      <c r="DK14" s="49"/>
      <c r="DL14" s="49"/>
      <c r="DM14" s="49"/>
      <c r="DN14" s="49"/>
      <c r="DO14" s="49"/>
      <c r="DP14" s="55">
        <v>1</v>
      </c>
    </row>
    <row r="15" spans="1:120" x14ac:dyDescent="0.25">
      <c r="A15" s="35">
        <v>285</v>
      </c>
      <c r="B15" s="36" t="s">
        <v>305</v>
      </c>
      <c r="C15" s="36" t="s">
        <v>249</v>
      </c>
      <c r="D15" s="36" t="s">
        <v>184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49"/>
      <c r="DJ15" s="49">
        <v>6</v>
      </c>
      <c r="DK15" s="49"/>
      <c r="DL15" s="49"/>
      <c r="DM15" s="49"/>
      <c r="DN15" s="49"/>
      <c r="DO15" s="49"/>
      <c r="DP15" s="55">
        <v>1</v>
      </c>
    </row>
    <row r="16" spans="1:120" hidden="1" x14ac:dyDescent="0.25">
      <c r="A16" s="35">
        <v>121</v>
      </c>
      <c r="B16" s="36" t="s">
        <v>235</v>
      </c>
      <c r="C16" s="36" t="s">
        <v>37</v>
      </c>
      <c r="D16" s="36" t="s">
        <v>18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>
        <v>1</v>
      </c>
      <c r="DE16" s="36"/>
      <c r="DF16" s="36"/>
      <c r="DG16" s="36"/>
      <c r="DH16" s="36"/>
      <c r="DI16" s="49"/>
      <c r="DJ16" s="49"/>
      <c r="DK16" s="49"/>
      <c r="DL16" s="49"/>
      <c r="DM16" s="49"/>
      <c r="DN16" s="49"/>
      <c r="DO16" s="49"/>
      <c r="DP16" s="55">
        <v>6</v>
      </c>
    </row>
    <row r="17" spans="1:120" hidden="1" x14ac:dyDescent="0.25">
      <c r="A17" s="35">
        <v>87</v>
      </c>
      <c r="B17" s="36" t="s">
        <v>255</v>
      </c>
      <c r="C17" s="36" t="s">
        <v>28</v>
      </c>
      <c r="D17" s="36" t="s">
        <v>29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>
        <v>9</v>
      </c>
      <c r="CK17" s="36">
        <v>8.4</v>
      </c>
      <c r="CL17" s="36">
        <v>9</v>
      </c>
      <c r="CM17" s="36">
        <v>8.1999999999999993</v>
      </c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49"/>
      <c r="DJ17" s="49"/>
      <c r="DK17" s="49"/>
      <c r="DL17" s="49"/>
      <c r="DM17" s="49"/>
      <c r="DN17" s="49"/>
      <c r="DO17" s="49"/>
      <c r="DP17" s="55">
        <v>0</v>
      </c>
    </row>
    <row r="18" spans="1:120" hidden="1" x14ac:dyDescent="0.25">
      <c r="A18" s="35">
        <v>87</v>
      </c>
      <c r="B18" s="36" t="s">
        <v>255</v>
      </c>
      <c r="C18" s="36" t="s">
        <v>28</v>
      </c>
      <c r="D18" s="36" t="s">
        <v>29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>
        <v>9.1999999999999993</v>
      </c>
      <c r="CO18" s="36">
        <v>9.1999999999999993</v>
      </c>
      <c r="CP18" s="36">
        <v>9.1999999999999993</v>
      </c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49"/>
      <c r="DJ18" s="49"/>
      <c r="DK18" s="49"/>
      <c r="DL18" s="49"/>
      <c r="DM18" s="49"/>
      <c r="DN18" s="49"/>
      <c r="DO18" s="49"/>
      <c r="DP18" s="55">
        <v>0</v>
      </c>
    </row>
    <row r="19" spans="1:120" hidden="1" x14ac:dyDescent="0.25">
      <c r="A19" s="10">
        <v>40</v>
      </c>
      <c r="B19" s="2" t="s">
        <v>257</v>
      </c>
      <c r="C19" s="2" t="s">
        <v>28</v>
      </c>
      <c r="D19" s="2" t="s">
        <v>29</v>
      </c>
      <c r="E19" s="2"/>
      <c r="F19" s="2"/>
      <c r="G19" s="2"/>
      <c r="H19" s="2">
        <v>9.1999999999999993</v>
      </c>
      <c r="I19" s="2">
        <v>9.1999999999999993</v>
      </c>
      <c r="J19" s="2">
        <v>9.1999999999999993</v>
      </c>
      <c r="K19" s="2">
        <v>9.4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9"/>
      <c r="DJ19" s="9"/>
      <c r="DK19" s="9"/>
      <c r="DL19" s="9"/>
      <c r="DM19" s="9"/>
      <c r="DN19" s="9"/>
      <c r="DO19" s="9"/>
      <c r="DP19" s="55">
        <v>0</v>
      </c>
    </row>
    <row r="20" spans="1:120" hidden="1" x14ac:dyDescent="0.25">
      <c r="A20" s="10">
        <v>26</v>
      </c>
      <c r="B20" s="2" t="s">
        <v>262</v>
      </c>
      <c r="C20" s="2" t="s">
        <v>28</v>
      </c>
      <c r="D20" s="2" t="s">
        <v>29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8.4</v>
      </c>
      <c r="P20" s="2">
        <v>8.4</v>
      </c>
      <c r="Q20" s="2">
        <v>8.6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9"/>
      <c r="DJ20" s="9"/>
      <c r="DK20" s="9"/>
      <c r="DL20" s="9"/>
      <c r="DM20" s="9"/>
      <c r="DN20" s="9"/>
      <c r="DO20" s="9"/>
      <c r="DP20" s="55">
        <v>0</v>
      </c>
    </row>
    <row r="21" spans="1:120" hidden="1" x14ac:dyDescent="0.25">
      <c r="A21" s="10">
        <v>31</v>
      </c>
      <c r="B21" s="2" t="s">
        <v>267</v>
      </c>
      <c r="C21" s="2" t="s">
        <v>28</v>
      </c>
      <c r="D21" s="2" t="s">
        <v>29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9.1999999999999993</v>
      </c>
      <c r="P21" s="2">
        <v>8.8000000000000007</v>
      </c>
      <c r="Q21" s="2">
        <v>9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"/>
      <c r="AH21" s="1"/>
      <c r="AI21" s="1"/>
      <c r="AJ21" s="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9"/>
      <c r="DJ21" s="9"/>
      <c r="DK21" s="9"/>
      <c r="DL21" s="9"/>
      <c r="DM21" s="9"/>
      <c r="DN21" s="9"/>
      <c r="DO21" s="9"/>
      <c r="DP21" s="55">
        <v>0</v>
      </c>
    </row>
    <row r="22" spans="1:120" hidden="1" x14ac:dyDescent="0.25">
      <c r="A22" s="35">
        <v>94</v>
      </c>
      <c r="B22" s="36" t="s">
        <v>268</v>
      </c>
      <c r="C22" s="36" t="s">
        <v>28</v>
      </c>
      <c r="D22" s="36" t="s">
        <v>29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>
        <v>9</v>
      </c>
      <c r="CK22" s="36">
        <v>8</v>
      </c>
      <c r="CL22" s="36">
        <v>9</v>
      </c>
      <c r="CM22" s="36">
        <v>8</v>
      </c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49"/>
      <c r="DJ22" s="49"/>
      <c r="DK22" s="49"/>
      <c r="DL22" s="49"/>
      <c r="DM22" s="49"/>
      <c r="DN22" s="49"/>
      <c r="DO22" s="49"/>
      <c r="DP22" s="55">
        <v>0</v>
      </c>
    </row>
    <row r="23" spans="1:120" hidden="1" x14ac:dyDescent="0.25">
      <c r="A23" s="35">
        <v>94</v>
      </c>
      <c r="B23" s="36" t="s">
        <v>268</v>
      </c>
      <c r="C23" s="36" t="s">
        <v>28</v>
      </c>
      <c r="D23" s="36" t="s">
        <v>29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>
        <v>9</v>
      </c>
      <c r="CO23" s="36">
        <v>9.1999999999999993</v>
      </c>
      <c r="CP23" s="36">
        <v>9</v>
      </c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49"/>
      <c r="DJ23" s="49"/>
      <c r="DK23" s="49"/>
      <c r="DL23" s="49"/>
      <c r="DM23" s="49"/>
      <c r="DN23" s="49"/>
      <c r="DO23" s="49"/>
      <c r="DP23" s="55">
        <v>0</v>
      </c>
    </row>
    <row r="24" spans="1:120" hidden="1" x14ac:dyDescent="0.25">
      <c r="A24" s="35">
        <v>284</v>
      </c>
      <c r="B24" s="36" t="s">
        <v>275</v>
      </c>
      <c r="C24" s="36" t="s">
        <v>28</v>
      </c>
      <c r="D24" s="36" t="s">
        <v>29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>
        <v>8</v>
      </c>
      <c r="CO24" s="36">
        <v>8</v>
      </c>
      <c r="CP24" s="36">
        <v>8.8000000000000007</v>
      </c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49"/>
      <c r="DJ24" s="49"/>
      <c r="DK24" s="49"/>
      <c r="DL24" s="49"/>
      <c r="DM24" s="49"/>
      <c r="DN24" s="49"/>
      <c r="DO24" s="49"/>
      <c r="DP24" s="55">
        <v>0</v>
      </c>
    </row>
    <row r="25" spans="1:120" hidden="1" x14ac:dyDescent="0.25">
      <c r="A25" s="35">
        <v>95</v>
      </c>
      <c r="B25" s="36" t="s">
        <v>278</v>
      </c>
      <c r="C25" s="36" t="s">
        <v>28</v>
      </c>
      <c r="D25" s="36" t="s">
        <v>29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>
        <v>9.1999999999999993</v>
      </c>
      <c r="CK25" s="36">
        <v>9</v>
      </c>
      <c r="CL25" s="36">
        <v>9.1999999999999993</v>
      </c>
      <c r="CM25" s="36">
        <v>8.4</v>
      </c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49"/>
      <c r="DJ25" s="49"/>
      <c r="DK25" s="49"/>
      <c r="DL25" s="49"/>
      <c r="DM25" s="49"/>
      <c r="DN25" s="49"/>
      <c r="DO25" s="49"/>
      <c r="DP25" s="55">
        <v>0</v>
      </c>
    </row>
    <row r="26" spans="1:120" hidden="1" x14ac:dyDescent="0.25">
      <c r="A26" s="35">
        <v>61</v>
      </c>
      <c r="B26" s="36" t="s">
        <v>223</v>
      </c>
      <c r="C26" s="36" t="s">
        <v>28</v>
      </c>
      <c r="D26" s="36" t="s">
        <v>29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>
        <v>8.8000000000000007</v>
      </c>
      <c r="AO26" s="36">
        <v>8.4</v>
      </c>
      <c r="AP26" s="36">
        <v>9</v>
      </c>
      <c r="AQ26" s="36">
        <v>8.6</v>
      </c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49"/>
      <c r="DJ26" s="49"/>
      <c r="DK26" s="49"/>
      <c r="DL26" s="49"/>
      <c r="DM26" s="49"/>
      <c r="DN26" s="49"/>
      <c r="DO26" s="49"/>
      <c r="DP26" s="55">
        <v>0</v>
      </c>
    </row>
    <row r="27" spans="1:120" hidden="1" x14ac:dyDescent="0.25">
      <c r="A27" s="35">
        <v>61</v>
      </c>
      <c r="B27" s="36" t="s">
        <v>223</v>
      </c>
      <c r="C27" s="36" t="s">
        <v>28</v>
      </c>
      <c r="D27" s="36" t="s">
        <v>29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>
        <v>9</v>
      </c>
      <c r="AW27" s="36">
        <v>9</v>
      </c>
      <c r="AX27" s="36">
        <v>9.4</v>
      </c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49"/>
      <c r="DJ27" s="49"/>
      <c r="DK27" s="49"/>
      <c r="DL27" s="49"/>
      <c r="DM27" s="49"/>
      <c r="DN27" s="49"/>
      <c r="DO27" s="49"/>
      <c r="DP27" s="55">
        <v>0</v>
      </c>
    </row>
    <row r="28" spans="1:120" hidden="1" x14ac:dyDescent="0.25">
      <c r="A28" s="10">
        <v>7</v>
      </c>
      <c r="B28" s="2" t="s">
        <v>286</v>
      </c>
      <c r="C28" s="2" t="s">
        <v>28</v>
      </c>
      <c r="D28" s="2" t="s">
        <v>29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v>8.4</v>
      </c>
      <c r="P28" s="2">
        <v>8.1999999999999993</v>
      </c>
      <c r="Q28" s="2">
        <v>8.6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9"/>
      <c r="DJ28" s="9"/>
      <c r="DK28" s="9"/>
      <c r="DL28" s="9"/>
      <c r="DM28" s="9"/>
      <c r="DN28" s="9"/>
      <c r="DO28" s="9"/>
      <c r="DP28" s="55">
        <v>0</v>
      </c>
    </row>
    <row r="29" spans="1:120" hidden="1" x14ac:dyDescent="0.25">
      <c r="A29" s="35">
        <v>79</v>
      </c>
      <c r="B29" s="36" t="s">
        <v>287</v>
      </c>
      <c r="C29" s="36" t="s">
        <v>28</v>
      </c>
      <c r="D29" s="36" t="s">
        <v>42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>
        <v>8.6</v>
      </c>
      <c r="AS29" s="36">
        <v>0</v>
      </c>
      <c r="AT29" s="36">
        <v>8.8000000000000007</v>
      </c>
      <c r="AU29" s="36">
        <v>8.6</v>
      </c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49"/>
      <c r="DJ29" s="49"/>
      <c r="DK29" s="49"/>
      <c r="DL29" s="49"/>
      <c r="DM29" s="49"/>
      <c r="DN29" s="49"/>
      <c r="DO29" s="49"/>
      <c r="DP29" s="55">
        <v>0</v>
      </c>
    </row>
    <row r="30" spans="1:120" hidden="1" x14ac:dyDescent="0.25">
      <c r="A30" s="35">
        <v>79</v>
      </c>
      <c r="B30" s="36" t="s">
        <v>287</v>
      </c>
      <c r="C30" s="36" t="s">
        <v>28</v>
      </c>
      <c r="D30" s="36" t="s">
        <v>42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>
        <v>9.1999999999999993</v>
      </c>
      <c r="AZ30" s="36">
        <v>8.8000000000000007</v>
      </c>
      <c r="BA30" s="36">
        <v>9.4</v>
      </c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49"/>
      <c r="DJ30" s="49"/>
      <c r="DK30" s="49"/>
      <c r="DL30" s="49"/>
      <c r="DM30" s="49"/>
      <c r="DN30" s="49"/>
      <c r="DO30" s="49"/>
      <c r="DP30" s="55">
        <v>0</v>
      </c>
    </row>
    <row r="31" spans="1:120" hidden="1" x14ac:dyDescent="0.25">
      <c r="A31" s="35">
        <v>53</v>
      </c>
      <c r="B31" s="36" t="s">
        <v>289</v>
      </c>
      <c r="C31" s="36" t="s">
        <v>28</v>
      </c>
      <c r="D31" s="36" t="s">
        <v>42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>
        <v>8.6</v>
      </c>
      <c r="AZ31" s="36">
        <v>9.4</v>
      </c>
      <c r="BA31" s="36">
        <v>9.6</v>
      </c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49"/>
      <c r="DJ31" s="49"/>
      <c r="DK31" s="49"/>
      <c r="DL31" s="49"/>
      <c r="DM31" s="49"/>
      <c r="DN31" s="49"/>
      <c r="DO31" s="49"/>
      <c r="DP31" s="55">
        <v>0</v>
      </c>
    </row>
    <row r="32" spans="1:120" hidden="1" x14ac:dyDescent="0.25">
      <c r="A32" s="10">
        <v>9</v>
      </c>
      <c r="B32" s="2" t="s">
        <v>290</v>
      </c>
      <c r="C32" s="2" t="s">
        <v>28</v>
      </c>
      <c r="D32" s="2" t="s">
        <v>29</v>
      </c>
      <c r="E32" s="8"/>
      <c r="F32" s="2"/>
      <c r="G32" s="2"/>
      <c r="H32" s="2"/>
      <c r="I32" s="2"/>
      <c r="J32" s="2"/>
      <c r="K32" s="2"/>
      <c r="L32" s="2"/>
      <c r="M32" s="2"/>
      <c r="N32" s="2"/>
      <c r="O32" s="2">
        <v>8.4</v>
      </c>
      <c r="P32" s="2">
        <v>8.4</v>
      </c>
      <c r="Q32" s="2">
        <v>8.4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9"/>
      <c r="DJ32" s="9"/>
      <c r="DK32" s="9"/>
      <c r="DL32" s="9"/>
      <c r="DM32" s="9"/>
      <c r="DN32" s="9"/>
      <c r="DO32" s="9"/>
      <c r="DP32" s="55">
        <v>0</v>
      </c>
    </row>
    <row r="33" spans="1:120" hidden="1" x14ac:dyDescent="0.25">
      <c r="A33" s="10">
        <v>10</v>
      </c>
      <c r="B33" s="2" t="s">
        <v>291</v>
      </c>
      <c r="C33" s="2" t="s">
        <v>28</v>
      </c>
      <c r="D33" s="2" t="s">
        <v>29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8.1999999999999993</v>
      </c>
      <c r="P33" s="2">
        <v>8.4</v>
      </c>
      <c r="Q33" s="2">
        <v>8.6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9"/>
      <c r="DJ33" s="9"/>
      <c r="DK33" s="9"/>
      <c r="DL33" s="9"/>
      <c r="DM33" s="9"/>
      <c r="DN33" s="9"/>
      <c r="DO33" s="9"/>
      <c r="DP33" s="55">
        <v>0</v>
      </c>
    </row>
    <row r="34" spans="1:120" hidden="1" x14ac:dyDescent="0.25">
      <c r="A34" s="35">
        <v>50</v>
      </c>
      <c r="B34" s="36" t="s">
        <v>292</v>
      </c>
      <c r="C34" s="36" t="s">
        <v>28</v>
      </c>
      <c r="D34" s="36" t="s">
        <v>29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>
        <v>9</v>
      </c>
      <c r="AM34" s="36">
        <v>9</v>
      </c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49"/>
      <c r="DJ34" s="49"/>
      <c r="DK34" s="49"/>
      <c r="DL34" s="49"/>
      <c r="DM34" s="49"/>
      <c r="DN34" s="49"/>
      <c r="DO34" s="49"/>
      <c r="DP34" s="55">
        <v>0</v>
      </c>
    </row>
    <row r="35" spans="1:120" hidden="1" x14ac:dyDescent="0.25">
      <c r="A35" s="35">
        <v>71</v>
      </c>
      <c r="B35" s="36" t="s">
        <v>293</v>
      </c>
      <c r="C35" s="36" t="s">
        <v>28</v>
      </c>
      <c r="D35" s="36" t="s">
        <v>29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>
        <v>8.8000000000000007</v>
      </c>
      <c r="AS35" s="36">
        <v>8.4</v>
      </c>
      <c r="AT35" s="36">
        <v>8.6</v>
      </c>
      <c r="AU35" s="36">
        <v>8.4</v>
      </c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49"/>
      <c r="DJ35" s="49"/>
      <c r="DK35" s="49"/>
      <c r="DL35" s="49"/>
      <c r="DM35" s="49"/>
      <c r="DN35" s="49"/>
      <c r="DO35" s="49"/>
      <c r="DP35" s="55">
        <v>0</v>
      </c>
    </row>
    <row r="36" spans="1:120" hidden="1" x14ac:dyDescent="0.25">
      <c r="A36" s="35">
        <v>71</v>
      </c>
      <c r="B36" s="36" t="s">
        <v>293</v>
      </c>
      <c r="C36" s="36" t="s">
        <v>28</v>
      </c>
      <c r="D36" s="36" t="s">
        <v>29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>
        <v>8.8000000000000007</v>
      </c>
      <c r="AZ36" s="36">
        <v>9</v>
      </c>
      <c r="BA36" s="36">
        <v>9.6</v>
      </c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49"/>
      <c r="DJ36" s="49"/>
      <c r="DK36" s="49"/>
      <c r="DL36" s="49"/>
      <c r="DM36" s="49"/>
      <c r="DN36" s="49"/>
      <c r="DO36" s="49"/>
      <c r="DP36" s="55">
        <v>0</v>
      </c>
    </row>
    <row r="37" spans="1:120" hidden="1" x14ac:dyDescent="0.25">
      <c r="A37" s="35">
        <v>66</v>
      </c>
      <c r="B37" s="36" t="s">
        <v>298</v>
      </c>
      <c r="C37" s="36" t="s">
        <v>28</v>
      </c>
      <c r="D37" s="36" t="s">
        <v>29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>
        <v>9.1999999999999993</v>
      </c>
      <c r="AM37" s="36">
        <v>9.4</v>
      </c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49"/>
      <c r="DJ37" s="49"/>
      <c r="DK37" s="49"/>
      <c r="DL37" s="49"/>
      <c r="DM37" s="49"/>
      <c r="DN37" s="49"/>
      <c r="DO37" s="49"/>
      <c r="DP37" s="55">
        <v>0</v>
      </c>
    </row>
    <row r="38" spans="1:120" hidden="1" x14ac:dyDescent="0.25">
      <c r="A38" s="35">
        <v>67</v>
      </c>
      <c r="B38" s="36" t="s">
        <v>224</v>
      </c>
      <c r="C38" s="36" t="s">
        <v>28</v>
      </c>
      <c r="D38" s="36" t="s">
        <v>29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>
        <v>8.4</v>
      </c>
      <c r="AW38" s="36">
        <v>8.8000000000000007</v>
      </c>
      <c r="AX38" s="36">
        <v>9</v>
      </c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49"/>
      <c r="DJ38" s="49"/>
      <c r="DK38" s="49"/>
      <c r="DL38" s="49"/>
      <c r="DM38" s="49"/>
      <c r="DN38" s="49"/>
      <c r="DO38" s="49"/>
      <c r="DP38" s="55">
        <v>0</v>
      </c>
    </row>
    <row r="39" spans="1:120" hidden="1" x14ac:dyDescent="0.25">
      <c r="A39" s="10">
        <v>39</v>
      </c>
      <c r="B39" s="2" t="s">
        <v>306</v>
      </c>
      <c r="C39" s="2" t="s">
        <v>28</v>
      </c>
      <c r="D39" s="2" t="s">
        <v>29</v>
      </c>
      <c r="E39" s="8"/>
      <c r="F39" s="2"/>
      <c r="G39" s="2"/>
      <c r="H39" s="2">
        <v>8.6</v>
      </c>
      <c r="I39" s="2">
        <v>8.4</v>
      </c>
      <c r="J39" s="2">
        <v>9.6</v>
      </c>
      <c r="K39" s="2">
        <v>8.6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13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9"/>
      <c r="DJ39" s="9"/>
      <c r="DK39" s="9"/>
      <c r="DL39" s="9"/>
      <c r="DM39" s="9"/>
      <c r="DN39" s="9"/>
      <c r="DO39" s="9"/>
      <c r="DP39" s="55">
        <v>0</v>
      </c>
    </row>
    <row r="40" spans="1:120" hidden="1" x14ac:dyDescent="0.25">
      <c r="A40" s="10">
        <v>39</v>
      </c>
      <c r="B40" s="2" t="s">
        <v>306</v>
      </c>
      <c r="C40" s="2" t="s">
        <v>28</v>
      </c>
      <c r="D40" s="2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>
        <v>9.8000000000000007</v>
      </c>
      <c r="P40" s="2">
        <v>10</v>
      </c>
      <c r="Q40" s="2">
        <v>9.8000000000000007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9"/>
      <c r="DJ40" s="9"/>
      <c r="DK40" s="9"/>
      <c r="DL40" s="9"/>
      <c r="DM40" s="9"/>
      <c r="DN40" s="9"/>
      <c r="DO40" s="9"/>
      <c r="DP40" s="55">
        <v>0</v>
      </c>
    </row>
    <row r="41" spans="1:120" hidden="1" x14ac:dyDescent="0.25">
      <c r="A41" s="10">
        <v>8</v>
      </c>
      <c r="B41" s="2" t="s">
        <v>312</v>
      </c>
      <c r="C41" s="2" t="s">
        <v>28</v>
      </c>
      <c r="D41" s="2" t="s">
        <v>29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8.6</v>
      </c>
      <c r="P41" s="2">
        <v>9.1999999999999993</v>
      </c>
      <c r="Q41" s="2">
        <v>8.8000000000000007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9"/>
      <c r="DJ41" s="9"/>
      <c r="DK41" s="9"/>
      <c r="DL41" s="9"/>
      <c r="DM41" s="9"/>
      <c r="DN41" s="9"/>
      <c r="DO41" s="9"/>
      <c r="DP41" s="55">
        <v>0</v>
      </c>
    </row>
    <row r="42" spans="1:120" hidden="1" x14ac:dyDescent="0.25">
      <c r="A42" s="35">
        <v>76</v>
      </c>
      <c r="B42" s="36" t="s">
        <v>313</v>
      </c>
      <c r="C42" s="36" t="s">
        <v>28</v>
      </c>
      <c r="D42" s="36" t="s">
        <v>29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>
        <v>9.6</v>
      </c>
      <c r="AS42" s="36">
        <v>9.1999999999999993</v>
      </c>
      <c r="AT42" s="36">
        <v>9.4</v>
      </c>
      <c r="AU42" s="36">
        <v>9.1999999999999993</v>
      </c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49"/>
      <c r="DJ42" s="49"/>
      <c r="DK42" s="49"/>
      <c r="DL42" s="49"/>
      <c r="DM42" s="49"/>
      <c r="DN42" s="49"/>
      <c r="DO42" s="49"/>
      <c r="DP42" s="55">
        <v>0</v>
      </c>
    </row>
    <row r="43" spans="1:120" hidden="1" x14ac:dyDescent="0.25">
      <c r="A43" s="10">
        <v>43</v>
      </c>
      <c r="B43" s="2" t="s">
        <v>319</v>
      </c>
      <c r="C43" s="2" t="s">
        <v>28</v>
      </c>
      <c r="D43" s="2" t="s">
        <v>29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>
        <v>9.1999999999999993</v>
      </c>
      <c r="P43" s="2">
        <v>8.4</v>
      </c>
      <c r="Q43" s="2">
        <v>9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9"/>
      <c r="DJ43" s="9"/>
      <c r="DK43" s="9"/>
      <c r="DL43" s="9"/>
      <c r="DM43" s="9"/>
      <c r="DN43" s="9"/>
      <c r="DO43" s="9"/>
      <c r="DP43" s="55">
        <v>0</v>
      </c>
    </row>
    <row r="44" spans="1:120" hidden="1" x14ac:dyDescent="0.25">
      <c r="A44" s="35">
        <v>98</v>
      </c>
      <c r="B44" s="36" t="s">
        <v>322</v>
      </c>
      <c r="C44" s="36" t="s">
        <v>28</v>
      </c>
      <c r="D44" s="36" t="s">
        <v>29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>
        <v>8.6</v>
      </c>
      <c r="CK44" s="36">
        <v>8.4</v>
      </c>
      <c r="CL44" s="36">
        <v>9</v>
      </c>
      <c r="CM44" s="36">
        <v>8.1999999999999993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49"/>
      <c r="DJ44" s="49"/>
      <c r="DK44" s="49"/>
      <c r="DL44" s="49"/>
      <c r="DM44" s="49"/>
      <c r="DN44" s="49"/>
      <c r="DO44" s="49"/>
      <c r="DP44" s="55">
        <v>0</v>
      </c>
    </row>
    <row r="45" spans="1:120" hidden="1" x14ac:dyDescent="0.25">
      <c r="A45" s="35">
        <v>68</v>
      </c>
      <c r="B45" s="36" t="s">
        <v>325</v>
      </c>
      <c r="C45" s="36" t="s">
        <v>28</v>
      </c>
      <c r="D45" s="36" t="s">
        <v>29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>
        <v>8.6</v>
      </c>
      <c r="AZ45" s="36">
        <v>8.8000000000000007</v>
      </c>
      <c r="BA45" s="36">
        <v>9.4</v>
      </c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49"/>
      <c r="DJ45" s="49"/>
      <c r="DK45" s="49"/>
      <c r="DL45" s="49"/>
      <c r="DM45" s="49"/>
      <c r="DN45" s="49"/>
      <c r="DO45" s="49"/>
      <c r="DP45" s="55">
        <v>0</v>
      </c>
    </row>
    <row r="46" spans="1:120" hidden="1" x14ac:dyDescent="0.25">
      <c r="A46" s="35">
        <v>49</v>
      </c>
      <c r="B46" s="36" t="s">
        <v>326</v>
      </c>
      <c r="C46" s="36" t="s">
        <v>28</v>
      </c>
      <c r="D46" s="36" t="s">
        <v>29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>
        <v>8.4</v>
      </c>
      <c r="AZ46" s="36">
        <v>8.4</v>
      </c>
      <c r="BA46" s="36">
        <v>9</v>
      </c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49"/>
      <c r="DJ46" s="49"/>
      <c r="DK46" s="49"/>
      <c r="DL46" s="49"/>
      <c r="DM46" s="49"/>
      <c r="DN46" s="49"/>
      <c r="DO46" s="49"/>
      <c r="DP46" s="55">
        <v>0</v>
      </c>
    </row>
    <row r="47" spans="1:120" hidden="1" x14ac:dyDescent="0.25">
      <c r="A47" s="35">
        <v>88</v>
      </c>
      <c r="B47" s="36" t="s">
        <v>330</v>
      </c>
      <c r="C47" s="36" t="s">
        <v>28</v>
      </c>
      <c r="D47" s="36" t="s">
        <v>29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>
        <v>8.8000000000000007</v>
      </c>
      <c r="CK47" s="36">
        <v>8.4</v>
      </c>
      <c r="CL47" s="36">
        <v>8.8000000000000007</v>
      </c>
      <c r="CM47" s="36">
        <v>8.8000000000000007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49"/>
      <c r="DJ47" s="49"/>
      <c r="DK47" s="49"/>
      <c r="DL47" s="49"/>
      <c r="DM47" s="49"/>
      <c r="DN47" s="49"/>
      <c r="DO47" s="49"/>
      <c r="DP47" s="55">
        <v>0</v>
      </c>
    </row>
    <row r="48" spans="1:120" hidden="1" x14ac:dyDescent="0.25">
      <c r="A48" s="10">
        <v>44</v>
      </c>
      <c r="B48" s="2" t="s">
        <v>217</v>
      </c>
      <c r="C48" s="2" t="s">
        <v>28</v>
      </c>
      <c r="D48" s="2" t="s">
        <v>29</v>
      </c>
      <c r="E48" s="8"/>
      <c r="F48" s="2"/>
      <c r="G48" s="2"/>
      <c r="H48" s="2"/>
      <c r="I48" s="2"/>
      <c r="J48" s="2"/>
      <c r="K48" s="2"/>
      <c r="L48" s="2">
        <v>7.8</v>
      </c>
      <c r="M48" s="2">
        <v>8</v>
      </c>
      <c r="N48" s="2">
        <v>8.4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9"/>
      <c r="DJ48" s="9"/>
      <c r="DK48" s="9"/>
      <c r="DL48" s="9"/>
      <c r="DM48" s="9"/>
      <c r="DN48" s="9"/>
      <c r="DO48" s="9"/>
      <c r="DP48" s="55">
        <v>0</v>
      </c>
    </row>
    <row r="49" spans="1:120" hidden="1" x14ac:dyDescent="0.25">
      <c r="A49" s="35">
        <v>62</v>
      </c>
      <c r="B49" s="36" t="s">
        <v>338</v>
      </c>
      <c r="C49" s="36" t="s">
        <v>28</v>
      </c>
      <c r="D49" s="36" t="s">
        <v>29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>
        <v>9</v>
      </c>
      <c r="AZ49" s="36">
        <v>9.1999999999999993</v>
      </c>
      <c r="BA49" s="36">
        <v>9.6</v>
      </c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49"/>
      <c r="DJ49" s="49"/>
      <c r="DK49" s="49"/>
      <c r="DL49" s="49"/>
      <c r="DM49" s="49"/>
      <c r="DN49" s="49"/>
      <c r="DO49" s="49"/>
      <c r="DP49" s="55">
        <v>0</v>
      </c>
    </row>
    <row r="50" spans="1:120" hidden="1" x14ac:dyDescent="0.25">
      <c r="A50" s="10">
        <v>29</v>
      </c>
      <c r="B50" s="2" t="s">
        <v>343</v>
      </c>
      <c r="C50" s="2" t="s">
        <v>28</v>
      </c>
      <c r="D50" s="2" t="s">
        <v>29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>
        <v>8.6</v>
      </c>
      <c r="P50" s="2">
        <v>8.8000000000000007</v>
      </c>
      <c r="Q50" s="2">
        <v>9.4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9"/>
      <c r="DJ50" s="9"/>
      <c r="DK50" s="9"/>
      <c r="DL50" s="9"/>
      <c r="DM50" s="9"/>
      <c r="DN50" s="9"/>
      <c r="DO50" s="9"/>
      <c r="DP50" s="55">
        <v>0</v>
      </c>
    </row>
    <row r="51" spans="1:120" hidden="1" x14ac:dyDescent="0.25">
      <c r="A51" s="10">
        <v>32</v>
      </c>
      <c r="B51" s="2" t="s">
        <v>354</v>
      </c>
      <c r="C51" s="2" t="s">
        <v>28</v>
      </c>
      <c r="D51" s="2" t="s">
        <v>29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>
        <v>9.1999999999999993</v>
      </c>
      <c r="P51" s="2">
        <v>8.8000000000000007</v>
      </c>
      <c r="Q51" s="2">
        <v>8.6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14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9"/>
      <c r="DJ51" s="9"/>
      <c r="DK51" s="9"/>
      <c r="DL51" s="9"/>
      <c r="DM51" s="9"/>
      <c r="DN51" s="9"/>
      <c r="DO51" s="9"/>
      <c r="DP51" s="55">
        <v>0</v>
      </c>
    </row>
    <row r="52" spans="1:120" hidden="1" x14ac:dyDescent="0.25">
      <c r="A52" s="10">
        <v>45</v>
      </c>
      <c r="B52" s="2" t="s">
        <v>218</v>
      </c>
      <c r="C52" s="2" t="s">
        <v>28</v>
      </c>
      <c r="D52" s="2" t="s">
        <v>29</v>
      </c>
      <c r="E52" s="2"/>
      <c r="F52" s="2"/>
      <c r="G52" s="2"/>
      <c r="H52" s="2"/>
      <c r="I52" s="2"/>
      <c r="J52" s="2"/>
      <c r="K52" s="2"/>
      <c r="L52" s="2">
        <v>9.4</v>
      </c>
      <c r="M52" s="2">
        <v>9.6</v>
      </c>
      <c r="N52" s="2">
        <v>9.6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9"/>
      <c r="DJ52" s="9"/>
      <c r="DK52" s="9"/>
      <c r="DL52" s="9"/>
      <c r="DM52" s="9"/>
      <c r="DN52" s="9"/>
      <c r="DO52" s="9"/>
      <c r="DP52" s="55">
        <v>0</v>
      </c>
    </row>
    <row r="53" spans="1:120" hidden="1" x14ac:dyDescent="0.25">
      <c r="A53" s="35">
        <v>107</v>
      </c>
      <c r="B53" s="36" t="s">
        <v>245</v>
      </c>
      <c r="C53" s="36" t="s">
        <v>28</v>
      </c>
      <c r="D53" s="36" t="s">
        <v>29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>
        <v>8.6</v>
      </c>
      <c r="CG53" s="36">
        <v>8.4</v>
      </c>
      <c r="CH53" s="36">
        <v>9</v>
      </c>
      <c r="CI53" s="36">
        <v>8.1999999999999993</v>
      </c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49"/>
      <c r="DJ53" s="49"/>
      <c r="DK53" s="49"/>
      <c r="DL53" s="49"/>
      <c r="DM53" s="49"/>
      <c r="DN53" s="49"/>
      <c r="DO53" s="49"/>
      <c r="DP53" s="55">
        <v>0</v>
      </c>
    </row>
    <row r="54" spans="1:120" hidden="1" x14ac:dyDescent="0.25">
      <c r="A54" s="35">
        <v>85</v>
      </c>
      <c r="B54" s="36" t="s">
        <v>225</v>
      </c>
      <c r="C54" s="36" t="s">
        <v>28</v>
      </c>
      <c r="D54" s="36" t="s">
        <v>29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>
        <v>8.8000000000000007</v>
      </c>
      <c r="AW54" s="36">
        <v>8.8000000000000007</v>
      </c>
      <c r="AX54" s="36">
        <v>9.6</v>
      </c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49"/>
      <c r="DJ54" s="49"/>
      <c r="DK54" s="49"/>
      <c r="DL54" s="49"/>
      <c r="DM54" s="49"/>
      <c r="DN54" s="49"/>
      <c r="DO54" s="49"/>
      <c r="DP54" s="55">
        <v>0</v>
      </c>
    </row>
    <row r="55" spans="1:120" hidden="1" x14ac:dyDescent="0.25">
      <c r="A55" s="35">
        <v>87</v>
      </c>
      <c r="B55" s="36" t="s">
        <v>255</v>
      </c>
      <c r="C55" s="36" t="s">
        <v>28</v>
      </c>
      <c r="D55" s="36" t="s">
        <v>11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>
        <v>4</v>
      </c>
      <c r="DA55" s="36"/>
      <c r="DB55" s="36"/>
      <c r="DC55" s="36"/>
      <c r="DD55" s="36"/>
      <c r="DE55" s="36"/>
      <c r="DF55" s="36"/>
      <c r="DG55" s="36"/>
      <c r="DH55" s="36"/>
      <c r="DI55" s="49"/>
      <c r="DJ55" s="49"/>
      <c r="DK55" s="49"/>
      <c r="DL55" s="49"/>
      <c r="DM55" s="49"/>
      <c r="DN55" s="49"/>
      <c r="DO55" s="49"/>
      <c r="DP55" s="55">
        <v>2</v>
      </c>
    </row>
    <row r="56" spans="1:120" hidden="1" x14ac:dyDescent="0.25">
      <c r="A56" s="35">
        <v>87</v>
      </c>
      <c r="B56" s="36" t="s">
        <v>255</v>
      </c>
      <c r="C56" s="36" t="s">
        <v>28</v>
      </c>
      <c r="D56" s="36" t="s">
        <v>11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>
        <v>1</v>
      </c>
      <c r="DG56" s="36"/>
      <c r="DH56" s="36"/>
      <c r="DI56" s="49"/>
      <c r="DJ56" s="49"/>
      <c r="DK56" s="49"/>
      <c r="DL56" s="49"/>
      <c r="DM56" s="49"/>
      <c r="DN56" s="49"/>
      <c r="DO56" s="49"/>
      <c r="DP56" s="55">
        <v>0</v>
      </c>
    </row>
    <row r="57" spans="1:120" hidden="1" x14ac:dyDescent="0.25">
      <c r="A57" s="35">
        <v>113</v>
      </c>
      <c r="B57" s="36" t="s">
        <v>229</v>
      </c>
      <c r="C57" s="36" t="s">
        <v>28</v>
      </c>
      <c r="D57" s="36" t="s">
        <v>11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49">
        <v>1</v>
      </c>
      <c r="DJ57" s="49"/>
      <c r="DK57" s="49"/>
      <c r="DL57" s="49"/>
      <c r="DM57" s="49"/>
      <c r="DN57" s="49"/>
      <c r="DO57" s="49"/>
      <c r="DP57" s="55">
        <v>12</v>
      </c>
    </row>
    <row r="58" spans="1:120" hidden="1" x14ac:dyDescent="0.25">
      <c r="A58" s="35">
        <v>113</v>
      </c>
      <c r="B58" s="36" t="s">
        <v>229</v>
      </c>
      <c r="C58" s="36" t="s">
        <v>28</v>
      </c>
      <c r="D58" s="36" t="s">
        <v>11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>
        <v>2</v>
      </c>
      <c r="DB58" s="36"/>
      <c r="DC58" s="36"/>
      <c r="DD58" s="36"/>
      <c r="DE58" s="36"/>
      <c r="DF58" s="36"/>
      <c r="DG58" s="36"/>
      <c r="DH58" s="36"/>
      <c r="DI58" s="49"/>
      <c r="DJ58" s="49"/>
      <c r="DK58" s="49"/>
      <c r="DL58" s="49"/>
      <c r="DM58" s="49"/>
      <c r="DN58" s="49"/>
      <c r="DO58" s="49"/>
      <c r="DP58" s="55">
        <v>8</v>
      </c>
    </row>
    <row r="59" spans="1:120" hidden="1" x14ac:dyDescent="0.25">
      <c r="A59" s="35">
        <v>113</v>
      </c>
      <c r="B59" s="36" t="s">
        <v>229</v>
      </c>
      <c r="C59" s="36" t="s">
        <v>28</v>
      </c>
      <c r="D59" s="36" t="s">
        <v>11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>
        <v>3</v>
      </c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49"/>
      <c r="DJ59" s="49"/>
      <c r="DK59" s="49"/>
      <c r="DL59" s="49"/>
      <c r="DM59" s="49"/>
      <c r="DN59" s="49"/>
      <c r="DO59" s="49"/>
      <c r="DP59" s="55">
        <v>12</v>
      </c>
    </row>
    <row r="60" spans="1:120" hidden="1" x14ac:dyDescent="0.25">
      <c r="A60" s="35">
        <v>113</v>
      </c>
      <c r="B60" s="36" t="s">
        <v>229</v>
      </c>
      <c r="C60" s="36" t="s">
        <v>28</v>
      </c>
      <c r="D60" s="36" t="s">
        <v>11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>
        <v>1</v>
      </c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49"/>
      <c r="DJ60" s="49"/>
      <c r="DK60" s="49"/>
      <c r="DL60" s="49"/>
      <c r="DM60" s="49"/>
      <c r="DN60" s="49"/>
      <c r="DO60" s="49"/>
      <c r="DP60" s="55">
        <v>0</v>
      </c>
    </row>
    <row r="61" spans="1:120" hidden="1" x14ac:dyDescent="0.25">
      <c r="A61" s="35">
        <v>113</v>
      </c>
      <c r="B61" s="36" t="s">
        <v>229</v>
      </c>
      <c r="C61" s="36" t="s">
        <v>28</v>
      </c>
      <c r="D61" s="36" t="s">
        <v>11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>
        <v>3</v>
      </c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49"/>
      <c r="DJ61" s="49"/>
      <c r="DK61" s="49"/>
      <c r="DL61" s="49"/>
      <c r="DM61" s="49"/>
      <c r="DN61" s="49"/>
      <c r="DO61" s="49"/>
      <c r="DP61" s="55">
        <v>0</v>
      </c>
    </row>
    <row r="62" spans="1:120" hidden="1" x14ac:dyDescent="0.25">
      <c r="A62" s="35">
        <v>113</v>
      </c>
      <c r="B62" s="36" t="s">
        <v>229</v>
      </c>
      <c r="C62" s="36" t="s">
        <v>28</v>
      </c>
      <c r="D62" s="36" t="s">
        <v>11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>
        <v>1</v>
      </c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49"/>
      <c r="DJ62" s="49"/>
      <c r="DK62" s="49"/>
      <c r="DL62" s="49"/>
      <c r="DM62" s="49"/>
      <c r="DN62" s="49"/>
      <c r="DO62" s="49"/>
      <c r="DP62" s="55">
        <v>0</v>
      </c>
    </row>
    <row r="63" spans="1:120" hidden="1" x14ac:dyDescent="0.25">
      <c r="A63" s="35">
        <v>40</v>
      </c>
      <c r="B63" s="36" t="s">
        <v>257</v>
      </c>
      <c r="C63" s="36" t="s">
        <v>28</v>
      </c>
      <c r="D63" s="36" t="s">
        <v>11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>
        <v>6</v>
      </c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49"/>
      <c r="DJ63" s="49"/>
      <c r="DK63" s="49"/>
      <c r="DL63" s="49"/>
      <c r="DM63" s="49"/>
      <c r="DN63" s="49"/>
      <c r="DO63" s="49"/>
      <c r="DP63" s="55">
        <v>2</v>
      </c>
    </row>
    <row r="64" spans="1:120" hidden="1" x14ac:dyDescent="0.25">
      <c r="A64" s="10">
        <v>40</v>
      </c>
      <c r="B64" s="2" t="s">
        <v>257</v>
      </c>
      <c r="C64" s="2" t="s">
        <v>28</v>
      </c>
      <c r="D64" s="2" t="s">
        <v>11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>
        <v>2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9"/>
      <c r="DJ64" s="9"/>
      <c r="DK64" s="9"/>
      <c r="DL64" s="9"/>
      <c r="DM64" s="9"/>
      <c r="DN64" s="9"/>
      <c r="DO64" s="9"/>
      <c r="DP64" s="54">
        <v>4</v>
      </c>
    </row>
    <row r="65" spans="1:120" hidden="1" x14ac:dyDescent="0.25">
      <c r="A65" s="10">
        <v>40</v>
      </c>
      <c r="B65" s="2" t="s">
        <v>257</v>
      </c>
      <c r="C65" s="2" t="s">
        <v>28</v>
      </c>
      <c r="D65" s="2" t="s">
        <v>11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>
        <v>2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9"/>
      <c r="DJ65" s="9"/>
      <c r="DK65" s="9"/>
      <c r="DL65" s="9"/>
      <c r="DM65" s="9"/>
      <c r="DN65" s="9"/>
      <c r="DO65" s="9"/>
      <c r="DP65" s="54">
        <v>4</v>
      </c>
    </row>
    <row r="66" spans="1:120" hidden="1" x14ac:dyDescent="0.25">
      <c r="A66" s="10">
        <v>40</v>
      </c>
      <c r="B66" s="2" t="s">
        <v>257</v>
      </c>
      <c r="C66" s="2" t="s">
        <v>28</v>
      </c>
      <c r="D66" s="2" t="s">
        <v>11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9"/>
      <c r="DJ66" s="9"/>
      <c r="DK66" s="9"/>
      <c r="DL66" s="9"/>
      <c r="DM66" s="9"/>
      <c r="DN66" s="9"/>
      <c r="DO66" s="9"/>
      <c r="DP66" s="54">
        <v>2</v>
      </c>
    </row>
    <row r="67" spans="1:120" hidden="1" x14ac:dyDescent="0.25">
      <c r="A67" s="35">
        <v>104</v>
      </c>
      <c r="B67" s="36" t="s">
        <v>258</v>
      </c>
      <c r="C67" s="36" t="s">
        <v>28</v>
      </c>
      <c r="D67" s="36" t="s">
        <v>11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49"/>
      <c r="DJ67" s="49"/>
      <c r="DK67" s="49">
        <v>2</v>
      </c>
      <c r="DL67" s="49"/>
      <c r="DM67" s="49"/>
      <c r="DN67" s="49"/>
      <c r="DO67" s="49"/>
      <c r="DP67" s="55">
        <v>4</v>
      </c>
    </row>
    <row r="68" spans="1:120" hidden="1" x14ac:dyDescent="0.25">
      <c r="A68" s="35">
        <v>104</v>
      </c>
      <c r="B68" s="36" t="s">
        <v>258</v>
      </c>
      <c r="C68" s="36" t="s">
        <v>28</v>
      </c>
      <c r="D68" s="36" t="s">
        <v>11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>
        <v>3</v>
      </c>
      <c r="DI68" s="49"/>
      <c r="DJ68" s="49"/>
      <c r="DK68" s="49"/>
      <c r="DL68" s="49"/>
      <c r="DM68" s="49"/>
      <c r="DN68" s="49"/>
      <c r="DO68" s="49"/>
      <c r="DP68" s="55">
        <v>4</v>
      </c>
    </row>
    <row r="69" spans="1:120" hidden="1" x14ac:dyDescent="0.25">
      <c r="A69" s="35">
        <v>104</v>
      </c>
      <c r="B69" s="36" t="s">
        <v>258</v>
      </c>
      <c r="C69" s="36" t="s">
        <v>28</v>
      </c>
      <c r="D69" s="36" t="s">
        <v>11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>
        <v>4</v>
      </c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49"/>
      <c r="DJ69" s="49"/>
      <c r="DK69" s="49"/>
      <c r="DL69" s="49"/>
      <c r="DM69" s="49"/>
      <c r="DN69" s="49"/>
      <c r="DO69" s="49"/>
      <c r="DP69" s="55">
        <v>4</v>
      </c>
    </row>
    <row r="70" spans="1:120" hidden="1" x14ac:dyDescent="0.25">
      <c r="A70" s="35">
        <v>104</v>
      </c>
      <c r="B70" s="36" t="s">
        <v>258</v>
      </c>
      <c r="C70" s="36" t="s">
        <v>28</v>
      </c>
      <c r="D70" s="36" t="s">
        <v>11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>
        <v>3</v>
      </c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49"/>
      <c r="DJ70" s="49"/>
      <c r="DK70" s="49"/>
      <c r="DL70" s="49"/>
      <c r="DM70" s="49"/>
      <c r="DN70" s="49"/>
      <c r="DO70" s="49"/>
      <c r="DP70" s="55">
        <v>8</v>
      </c>
    </row>
    <row r="71" spans="1:120" hidden="1" x14ac:dyDescent="0.25">
      <c r="A71" s="10">
        <v>42</v>
      </c>
      <c r="B71" s="2" t="s">
        <v>263</v>
      </c>
      <c r="C71" s="2" t="s">
        <v>28</v>
      </c>
      <c r="D71" s="2" t="s">
        <v>11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>
        <v>1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9"/>
      <c r="DJ71" s="9"/>
      <c r="DK71" s="9"/>
      <c r="DL71" s="9"/>
      <c r="DM71" s="9"/>
      <c r="DN71" s="9"/>
      <c r="DO71" s="9"/>
      <c r="DP71" s="54">
        <v>12</v>
      </c>
    </row>
    <row r="72" spans="1:120" hidden="1" x14ac:dyDescent="0.25">
      <c r="A72" s="10">
        <v>42</v>
      </c>
      <c r="B72" s="2" t="s">
        <v>263</v>
      </c>
      <c r="C72" s="2" t="s">
        <v>28</v>
      </c>
      <c r="D72" s="2" t="s">
        <v>11</v>
      </c>
      <c r="E72" s="2">
        <v>1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"/>
      <c r="X72" s="1"/>
      <c r="Y72" s="1"/>
      <c r="Z72" s="1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9"/>
      <c r="DJ72" s="9"/>
      <c r="DK72" s="9"/>
      <c r="DL72" s="9"/>
      <c r="DM72" s="9"/>
      <c r="DN72" s="9"/>
      <c r="DO72" s="9"/>
      <c r="DP72" s="55">
        <v>0</v>
      </c>
    </row>
    <row r="73" spans="1:120" hidden="1" x14ac:dyDescent="0.25">
      <c r="A73" s="10">
        <v>42</v>
      </c>
      <c r="B73" s="2" t="s">
        <v>263</v>
      </c>
      <c r="C73" s="2" t="s">
        <v>28</v>
      </c>
      <c r="D73" s="2" t="s">
        <v>11</v>
      </c>
      <c r="E73" s="2"/>
      <c r="F73" s="2">
        <v>1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"/>
      <c r="X73" s="1"/>
      <c r="Y73" s="1"/>
      <c r="Z73" s="1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9"/>
      <c r="DJ73" s="9"/>
      <c r="DK73" s="9"/>
      <c r="DL73" s="9"/>
      <c r="DM73" s="9"/>
      <c r="DN73" s="9"/>
      <c r="DO73" s="9"/>
      <c r="DP73" s="55">
        <v>0</v>
      </c>
    </row>
    <row r="74" spans="1:120" hidden="1" x14ac:dyDescent="0.25">
      <c r="A74" s="10">
        <v>42</v>
      </c>
      <c r="B74" s="2" t="s">
        <v>263</v>
      </c>
      <c r="C74" s="2" t="s">
        <v>28</v>
      </c>
      <c r="D74" s="2" t="s">
        <v>11</v>
      </c>
      <c r="E74" s="2"/>
      <c r="F74" s="2"/>
      <c r="G74" s="2">
        <v>2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"/>
      <c r="X74" s="1"/>
      <c r="Y74" s="1"/>
      <c r="Z74" s="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9"/>
      <c r="DJ74" s="9"/>
      <c r="DK74" s="9"/>
      <c r="DL74" s="9"/>
      <c r="DM74" s="9"/>
      <c r="DN74" s="9"/>
      <c r="DO74" s="9"/>
      <c r="DP74" s="55">
        <v>0</v>
      </c>
    </row>
    <row r="75" spans="1:120" hidden="1" x14ac:dyDescent="0.25">
      <c r="A75" s="10">
        <v>31</v>
      </c>
      <c r="B75" s="2" t="s">
        <v>267</v>
      </c>
      <c r="C75" s="2" t="s">
        <v>28</v>
      </c>
      <c r="D75" s="2" t="s">
        <v>11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>
        <v>14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9"/>
      <c r="DJ75" s="9"/>
      <c r="DK75" s="9"/>
      <c r="DL75" s="9"/>
      <c r="DM75" s="9"/>
      <c r="DN75" s="9"/>
      <c r="DO75" s="9"/>
      <c r="DP75" s="55">
        <v>0</v>
      </c>
    </row>
    <row r="76" spans="1:120" hidden="1" x14ac:dyDescent="0.25">
      <c r="A76" s="35">
        <v>94</v>
      </c>
      <c r="B76" s="36" t="s">
        <v>268</v>
      </c>
      <c r="C76" s="36" t="s">
        <v>28</v>
      </c>
      <c r="D76" s="36" t="s">
        <v>11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49"/>
      <c r="DJ76" s="49"/>
      <c r="DK76" s="49"/>
      <c r="DL76" s="49"/>
      <c r="DM76" s="49"/>
      <c r="DN76" s="49"/>
      <c r="DO76" s="49">
        <v>4</v>
      </c>
      <c r="DP76" s="55">
        <v>2</v>
      </c>
    </row>
    <row r="77" spans="1:120" hidden="1" x14ac:dyDescent="0.25">
      <c r="A77" s="35">
        <v>94</v>
      </c>
      <c r="B77" s="36" t="s">
        <v>268</v>
      </c>
      <c r="C77" s="36" t="s">
        <v>28</v>
      </c>
      <c r="D77" s="36" t="s">
        <v>11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>
        <v>3</v>
      </c>
      <c r="DA77" s="36"/>
      <c r="DB77" s="36"/>
      <c r="DC77" s="36"/>
      <c r="DD77" s="36"/>
      <c r="DE77" s="36"/>
      <c r="DF77" s="36"/>
      <c r="DG77" s="36"/>
      <c r="DH77" s="36"/>
      <c r="DI77" s="49"/>
      <c r="DJ77" s="49"/>
      <c r="DK77" s="49"/>
      <c r="DL77" s="49"/>
      <c r="DM77" s="49"/>
      <c r="DN77" s="49"/>
      <c r="DO77" s="49"/>
      <c r="DP77" s="55">
        <v>4</v>
      </c>
    </row>
    <row r="78" spans="1:120" hidden="1" x14ac:dyDescent="0.25">
      <c r="A78" s="35">
        <v>111</v>
      </c>
      <c r="B78" s="36" t="s">
        <v>270</v>
      </c>
      <c r="C78" s="36" t="s">
        <v>28</v>
      </c>
      <c r="D78" s="36" t="s">
        <v>11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>
        <v>1</v>
      </c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49"/>
      <c r="DJ78" s="49"/>
      <c r="DK78" s="49"/>
      <c r="DL78" s="49"/>
      <c r="DM78" s="49"/>
      <c r="DN78" s="49"/>
      <c r="DO78" s="49"/>
      <c r="DP78" s="55">
        <v>12</v>
      </c>
    </row>
    <row r="79" spans="1:120" hidden="1" x14ac:dyDescent="0.25">
      <c r="A79" s="35">
        <v>111</v>
      </c>
      <c r="B79" s="36" t="s">
        <v>270</v>
      </c>
      <c r="C79" s="36" t="s">
        <v>28</v>
      </c>
      <c r="D79" s="36" t="s">
        <v>11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>
        <v>1</v>
      </c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49"/>
      <c r="DJ79" s="49"/>
      <c r="DK79" s="49"/>
      <c r="DL79" s="49"/>
      <c r="DM79" s="49"/>
      <c r="DN79" s="49"/>
      <c r="DO79" s="49"/>
      <c r="DP79" s="55">
        <v>0</v>
      </c>
    </row>
    <row r="80" spans="1:120" hidden="1" x14ac:dyDescent="0.25">
      <c r="A80" s="35">
        <v>111</v>
      </c>
      <c r="B80" s="36" t="s">
        <v>270</v>
      </c>
      <c r="C80" s="36" t="s">
        <v>28</v>
      </c>
      <c r="D80" s="36" t="s">
        <v>11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>
        <v>1</v>
      </c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49"/>
      <c r="DJ80" s="49"/>
      <c r="DK80" s="49"/>
      <c r="DL80" s="49"/>
      <c r="DM80" s="49"/>
      <c r="DN80" s="49"/>
      <c r="DO80" s="49"/>
      <c r="DP80" s="55">
        <v>0</v>
      </c>
    </row>
    <row r="81" spans="1:120" hidden="1" x14ac:dyDescent="0.25">
      <c r="A81" s="35">
        <v>95</v>
      </c>
      <c r="B81" s="36" t="s">
        <v>278</v>
      </c>
      <c r="C81" s="36" t="s">
        <v>28</v>
      </c>
      <c r="D81" s="36" t="s">
        <v>11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49"/>
      <c r="DJ81" s="49"/>
      <c r="DK81" s="49"/>
      <c r="DL81" s="49"/>
      <c r="DM81" s="49"/>
      <c r="DN81" s="49"/>
      <c r="DO81" s="49">
        <v>3</v>
      </c>
      <c r="DP81" s="55">
        <v>4</v>
      </c>
    </row>
    <row r="82" spans="1:120" hidden="1" x14ac:dyDescent="0.25">
      <c r="A82" s="35">
        <v>95</v>
      </c>
      <c r="B82" s="36" t="s">
        <v>278</v>
      </c>
      <c r="C82" s="36" t="s">
        <v>28</v>
      </c>
      <c r="D82" s="36" t="s">
        <v>11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>
        <v>1</v>
      </c>
      <c r="DD82" s="36"/>
      <c r="DE82" s="36"/>
      <c r="DF82" s="36"/>
      <c r="DG82" s="36"/>
      <c r="DH82" s="36"/>
      <c r="DI82" s="49"/>
      <c r="DJ82" s="49"/>
      <c r="DK82" s="49"/>
      <c r="DL82" s="49"/>
      <c r="DM82" s="49"/>
      <c r="DN82" s="49"/>
      <c r="DO82" s="49"/>
      <c r="DP82" s="55">
        <v>6</v>
      </c>
    </row>
    <row r="83" spans="1:120" hidden="1" x14ac:dyDescent="0.25">
      <c r="A83" s="35">
        <v>95</v>
      </c>
      <c r="B83" s="36" t="s">
        <v>278</v>
      </c>
      <c r="C83" s="36" t="s">
        <v>28</v>
      </c>
      <c r="D83" s="36" t="s">
        <v>11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>
        <v>2</v>
      </c>
      <c r="DA83" s="36"/>
      <c r="DB83" s="36"/>
      <c r="DC83" s="36"/>
      <c r="DD83" s="36"/>
      <c r="DE83" s="36"/>
      <c r="DF83" s="36"/>
      <c r="DG83" s="36"/>
      <c r="DH83" s="36"/>
      <c r="DI83" s="49"/>
      <c r="DJ83" s="49"/>
      <c r="DK83" s="49"/>
      <c r="DL83" s="49"/>
      <c r="DM83" s="49"/>
      <c r="DN83" s="49"/>
      <c r="DO83" s="49"/>
      <c r="DP83" s="55">
        <v>4</v>
      </c>
    </row>
    <row r="84" spans="1:120" hidden="1" x14ac:dyDescent="0.25">
      <c r="A84" s="35">
        <v>54</v>
      </c>
      <c r="B84" s="36" t="s">
        <v>279</v>
      </c>
      <c r="C84" s="36" t="s">
        <v>28</v>
      </c>
      <c r="D84" s="36" t="s">
        <v>11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 t="s">
        <v>15</v>
      </c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49"/>
      <c r="DJ84" s="49"/>
      <c r="DK84" s="49"/>
      <c r="DL84" s="49"/>
      <c r="DM84" s="49"/>
      <c r="DN84" s="49"/>
      <c r="DO84" s="49"/>
      <c r="DP84" s="55">
        <v>0</v>
      </c>
    </row>
    <row r="85" spans="1:120" hidden="1" x14ac:dyDescent="0.25">
      <c r="A85" s="35">
        <v>54</v>
      </c>
      <c r="B85" s="36" t="s">
        <v>279</v>
      </c>
      <c r="C85" s="36" t="s">
        <v>28</v>
      </c>
      <c r="D85" s="36" t="s">
        <v>11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>
        <v>4</v>
      </c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49"/>
      <c r="DJ85" s="49"/>
      <c r="DK85" s="49"/>
      <c r="DL85" s="49"/>
      <c r="DM85" s="49"/>
      <c r="DN85" s="49"/>
      <c r="DO85" s="49"/>
      <c r="DP85" s="55">
        <v>0</v>
      </c>
    </row>
    <row r="86" spans="1:120" hidden="1" x14ac:dyDescent="0.25">
      <c r="A86" s="35">
        <v>54</v>
      </c>
      <c r="B86" s="36" t="s">
        <v>279</v>
      </c>
      <c r="C86" s="36" t="s">
        <v>28</v>
      </c>
      <c r="D86" s="36" t="s">
        <v>11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>
        <v>3</v>
      </c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49"/>
      <c r="DJ86" s="49"/>
      <c r="DK86" s="49"/>
      <c r="DL86" s="49"/>
      <c r="DM86" s="49"/>
      <c r="DN86" s="49"/>
      <c r="DO86" s="49"/>
      <c r="DP86" s="55">
        <v>0</v>
      </c>
    </row>
    <row r="87" spans="1:120" hidden="1" x14ac:dyDescent="0.25">
      <c r="A87" s="35">
        <v>54</v>
      </c>
      <c r="B87" s="36" t="s">
        <v>279</v>
      </c>
      <c r="C87" s="36" t="s">
        <v>28</v>
      </c>
      <c r="D87" s="36" t="s">
        <v>11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>
        <v>4</v>
      </c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49"/>
      <c r="DJ87" s="49"/>
      <c r="DK87" s="49"/>
      <c r="DL87" s="49"/>
      <c r="DM87" s="49"/>
      <c r="DN87" s="49"/>
      <c r="DO87" s="49"/>
      <c r="DP87" s="55">
        <v>0</v>
      </c>
    </row>
    <row r="88" spans="1:120" hidden="1" x14ac:dyDescent="0.25">
      <c r="A88" s="35">
        <v>54</v>
      </c>
      <c r="B88" s="36" t="s">
        <v>279</v>
      </c>
      <c r="C88" s="36" t="s">
        <v>28</v>
      </c>
      <c r="D88" s="36" t="s">
        <v>11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>
        <v>3</v>
      </c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49"/>
      <c r="DJ88" s="49"/>
      <c r="DK88" s="49"/>
      <c r="DL88" s="49"/>
      <c r="DM88" s="49"/>
      <c r="DN88" s="49"/>
      <c r="DO88" s="49"/>
      <c r="DP88" s="55">
        <v>0</v>
      </c>
    </row>
    <row r="89" spans="1:120" hidden="1" x14ac:dyDescent="0.25">
      <c r="A89" s="35">
        <v>77</v>
      </c>
      <c r="B89" s="36" t="s">
        <v>280</v>
      </c>
      <c r="C89" s="36" t="s">
        <v>28</v>
      </c>
      <c r="D89" s="36" t="s">
        <v>11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>
        <v>1</v>
      </c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49"/>
      <c r="DJ89" s="49"/>
      <c r="DK89" s="49"/>
      <c r="DL89" s="49"/>
      <c r="DM89" s="49"/>
      <c r="DN89" s="49"/>
      <c r="DO89" s="49"/>
      <c r="DP89" s="55">
        <v>12</v>
      </c>
    </row>
    <row r="90" spans="1:120" hidden="1" x14ac:dyDescent="0.25">
      <c r="A90" s="35">
        <v>77</v>
      </c>
      <c r="B90" s="36" t="s">
        <v>280</v>
      </c>
      <c r="C90" s="36" t="s">
        <v>28</v>
      </c>
      <c r="D90" s="36" t="s">
        <v>11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>
        <v>2</v>
      </c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49"/>
      <c r="DJ90" s="49"/>
      <c r="DK90" s="49"/>
      <c r="DL90" s="49"/>
      <c r="DM90" s="49"/>
      <c r="DN90" s="49"/>
      <c r="DO90" s="49"/>
      <c r="DP90" s="55">
        <v>0</v>
      </c>
    </row>
    <row r="91" spans="1:120" hidden="1" x14ac:dyDescent="0.25">
      <c r="A91" s="35">
        <v>77</v>
      </c>
      <c r="B91" s="36" t="s">
        <v>280</v>
      </c>
      <c r="C91" s="36" t="s">
        <v>28</v>
      </c>
      <c r="D91" s="36" t="s">
        <v>11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>
        <v>1</v>
      </c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49"/>
      <c r="DJ91" s="49"/>
      <c r="DK91" s="49"/>
      <c r="DL91" s="49"/>
      <c r="DM91" s="49"/>
      <c r="DN91" s="49"/>
      <c r="DO91" s="49"/>
      <c r="DP91" s="55">
        <v>0</v>
      </c>
    </row>
    <row r="92" spans="1:120" hidden="1" x14ac:dyDescent="0.25">
      <c r="A92" s="35">
        <v>77</v>
      </c>
      <c r="B92" s="36" t="s">
        <v>280</v>
      </c>
      <c r="C92" s="36" t="s">
        <v>28</v>
      </c>
      <c r="D92" s="36" t="s">
        <v>11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>
        <v>1</v>
      </c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49"/>
      <c r="DJ92" s="49"/>
      <c r="DK92" s="49"/>
      <c r="DL92" s="49"/>
      <c r="DM92" s="49"/>
      <c r="DN92" s="49"/>
      <c r="DO92" s="49"/>
      <c r="DP92" s="55">
        <v>0</v>
      </c>
    </row>
    <row r="93" spans="1:120" hidden="1" x14ac:dyDescent="0.25">
      <c r="A93" s="35">
        <v>73</v>
      </c>
      <c r="B93" s="36" t="s">
        <v>282</v>
      </c>
      <c r="C93" s="36" t="s">
        <v>28</v>
      </c>
      <c r="D93" s="36" t="s">
        <v>11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>
        <v>2</v>
      </c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49"/>
      <c r="DJ93" s="49"/>
      <c r="DK93" s="49"/>
      <c r="DL93" s="49"/>
      <c r="DM93" s="49"/>
      <c r="DN93" s="49"/>
      <c r="DO93" s="49"/>
      <c r="DP93" s="55">
        <v>4</v>
      </c>
    </row>
    <row r="94" spans="1:120" hidden="1" x14ac:dyDescent="0.25">
      <c r="A94" s="35">
        <v>73</v>
      </c>
      <c r="B94" s="36" t="s">
        <v>282</v>
      </c>
      <c r="C94" s="36" t="s">
        <v>28</v>
      </c>
      <c r="D94" s="36" t="s">
        <v>11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>
        <v>5</v>
      </c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49"/>
      <c r="DJ94" s="49"/>
      <c r="DK94" s="49"/>
      <c r="DL94" s="49"/>
      <c r="DM94" s="49"/>
      <c r="DN94" s="49"/>
      <c r="DO94" s="49"/>
      <c r="DP94" s="55">
        <v>2</v>
      </c>
    </row>
    <row r="95" spans="1:120" hidden="1" x14ac:dyDescent="0.25">
      <c r="A95" s="35">
        <v>73</v>
      </c>
      <c r="B95" s="36" t="s">
        <v>282</v>
      </c>
      <c r="C95" s="36" t="s">
        <v>28</v>
      </c>
      <c r="D95" s="36" t="s">
        <v>11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>
        <v>5</v>
      </c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49"/>
      <c r="DJ95" s="49"/>
      <c r="DK95" s="49"/>
      <c r="DL95" s="49"/>
      <c r="DM95" s="49"/>
      <c r="DN95" s="49"/>
      <c r="DO95" s="49"/>
      <c r="DP95" s="55">
        <v>2</v>
      </c>
    </row>
    <row r="96" spans="1:120" hidden="1" x14ac:dyDescent="0.25">
      <c r="A96" s="35">
        <v>73</v>
      </c>
      <c r="B96" s="36" t="s">
        <v>282</v>
      </c>
      <c r="C96" s="36" t="s">
        <v>28</v>
      </c>
      <c r="D96" s="36" t="s">
        <v>11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>
        <v>1</v>
      </c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49"/>
      <c r="DJ96" s="49"/>
      <c r="DK96" s="49"/>
      <c r="DL96" s="49"/>
      <c r="DM96" s="49"/>
      <c r="DN96" s="49"/>
      <c r="DO96" s="49"/>
      <c r="DP96" s="55">
        <v>12</v>
      </c>
    </row>
    <row r="97" spans="1:120" hidden="1" x14ac:dyDescent="0.25">
      <c r="A97" s="35">
        <v>73</v>
      </c>
      <c r="B97" s="36" t="s">
        <v>282</v>
      </c>
      <c r="C97" s="36" t="s">
        <v>28</v>
      </c>
      <c r="D97" s="36" t="s">
        <v>11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>
        <v>1</v>
      </c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49"/>
      <c r="DJ97" s="49"/>
      <c r="DK97" s="49"/>
      <c r="DL97" s="49"/>
      <c r="DM97" s="49"/>
      <c r="DN97" s="49"/>
      <c r="DO97" s="49"/>
      <c r="DP97" s="55">
        <v>0</v>
      </c>
    </row>
    <row r="98" spans="1:120" hidden="1" x14ac:dyDescent="0.25">
      <c r="A98" s="35">
        <v>61</v>
      </c>
      <c r="B98" s="36" t="s">
        <v>223</v>
      </c>
      <c r="C98" s="36" t="s">
        <v>28</v>
      </c>
      <c r="D98" s="36" t="s">
        <v>11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>
        <v>1</v>
      </c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49"/>
      <c r="DJ98" s="49"/>
      <c r="DK98" s="49"/>
      <c r="DL98" s="49"/>
      <c r="DM98" s="49"/>
      <c r="DN98" s="49"/>
      <c r="DO98" s="49"/>
      <c r="DP98" s="55">
        <v>12</v>
      </c>
    </row>
    <row r="99" spans="1:120" hidden="1" x14ac:dyDescent="0.25">
      <c r="A99" s="35">
        <v>79</v>
      </c>
      <c r="B99" s="36" t="s">
        <v>287</v>
      </c>
      <c r="C99" s="36" t="s">
        <v>28</v>
      </c>
      <c r="D99" s="36" t="s">
        <v>176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>
        <v>6</v>
      </c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49"/>
      <c r="DJ99" s="49"/>
      <c r="DK99" s="49"/>
      <c r="DL99" s="49"/>
      <c r="DM99" s="49"/>
      <c r="DN99" s="49"/>
      <c r="DO99" s="49"/>
      <c r="DP99" s="55">
        <v>2</v>
      </c>
    </row>
    <row r="100" spans="1:120" hidden="1" x14ac:dyDescent="0.25">
      <c r="A100" s="35">
        <v>79</v>
      </c>
      <c r="B100" s="36" t="s">
        <v>287</v>
      </c>
      <c r="C100" s="36" t="s">
        <v>28</v>
      </c>
      <c r="D100" s="36" t="s">
        <v>176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 t="s">
        <v>177</v>
      </c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49"/>
      <c r="DJ100" s="49"/>
      <c r="DK100" s="49"/>
      <c r="DL100" s="49"/>
      <c r="DM100" s="49"/>
      <c r="DN100" s="49"/>
      <c r="DO100" s="49"/>
      <c r="DP100" s="55">
        <v>0</v>
      </c>
    </row>
    <row r="101" spans="1:120" hidden="1" x14ac:dyDescent="0.25">
      <c r="A101" s="35">
        <v>106</v>
      </c>
      <c r="B101" s="36" t="s">
        <v>288</v>
      </c>
      <c r="C101" s="36" t="s">
        <v>28</v>
      </c>
      <c r="D101" s="36" t="s">
        <v>11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49"/>
      <c r="DJ101" s="49"/>
      <c r="DK101" s="49">
        <v>3</v>
      </c>
      <c r="DL101" s="49"/>
      <c r="DM101" s="49"/>
      <c r="DN101" s="49"/>
      <c r="DO101" s="49"/>
      <c r="DP101" s="55">
        <v>4</v>
      </c>
    </row>
    <row r="102" spans="1:120" hidden="1" x14ac:dyDescent="0.25">
      <c r="A102" s="35">
        <v>106</v>
      </c>
      <c r="B102" s="36" t="s">
        <v>288</v>
      </c>
      <c r="C102" s="36" t="s">
        <v>28</v>
      </c>
      <c r="D102" s="36" t="s">
        <v>11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>
        <v>1</v>
      </c>
      <c r="DI102" s="49"/>
      <c r="DJ102" s="49"/>
      <c r="DK102" s="49"/>
      <c r="DL102" s="49"/>
      <c r="DM102" s="49"/>
      <c r="DN102" s="49"/>
      <c r="DO102" s="49"/>
      <c r="DP102" s="55">
        <v>6</v>
      </c>
    </row>
    <row r="103" spans="1:120" hidden="1" x14ac:dyDescent="0.25">
      <c r="A103" s="35">
        <v>106</v>
      </c>
      <c r="B103" s="36" t="s">
        <v>288</v>
      </c>
      <c r="C103" s="36" t="s">
        <v>28</v>
      </c>
      <c r="D103" s="36" t="s">
        <v>11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>
        <v>2</v>
      </c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49"/>
      <c r="DJ103" s="49"/>
      <c r="DK103" s="49"/>
      <c r="DL103" s="49"/>
      <c r="DM103" s="49"/>
      <c r="DN103" s="49"/>
      <c r="DO103" s="49"/>
      <c r="DP103" s="55">
        <v>8</v>
      </c>
    </row>
    <row r="104" spans="1:120" hidden="1" x14ac:dyDescent="0.25">
      <c r="A104" s="35">
        <v>106</v>
      </c>
      <c r="B104" s="36" t="s">
        <v>288</v>
      </c>
      <c r="C104" s="36" t="s">
        <v>28</v>
      </c>
      <c r="D104" s="36" t="s">
        <v>11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>
        <v>2</v>
      </c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49"/>
      <c r="DJ104" s="49"/>
      <c r="DK104" s="49"/>
      <c r="DL104" s="49"/>
      <c r="DM104" s="49"/>
      <c r="DN104" s="49"/>
      <c r="DO104" s="49"/>
      <c r="DP104" s="55">
        <v>8</v>
      </c>
    </row>
    <row r="105" spans="1:120" hidden="1" x14ac:dyDescent="0.25">
      <c r="A105" s="35">
        <v>53</v>
      </c>
      <c r="B105" s="36" t="s">
        <v>289</v>
      </c>
      <c r="C105" s="36" t="s">
        <v>28</v>
      </c>
      <c r="D105" s="36" t="s">
        <v>176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>
        <v>8</v>
      </c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49"/>
      <c r="DJ105" s="49"/>
      <c r="DK105" s="49"/>
      <c r="DL105" s="49"/>
      <c r="DM105" s="49"/>
      <c r="DN105" s="49"/>
      <c r="DO105" s="49"/>
      <c r="DP105" s="55">
        <v>0</v>
      </c>
    </row>
    <row r="106" spans="1:120" hidden="1" x14ac:dyDescent="0.25">
      <c r="A106" s="35">
        <v>50</v>
      </c>
      <c r="B106" s="36" t="s">
        <v>292</v>
      </c>
      <c r="C106" s="36" t="s">
        <v>28</v>
      </c>
      <c r="D106" s="36" t="s">
        <v>11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>
        <v>1</v>
      </c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49"/>
      <c r="DJ106" s="49"/>
      <c r="DK106" s="49"/>
      <c r="DL106" s="49"/>
      <c r="DM106" s="49"/>
      <c r="DN106" s="49"/>
      <c r="DO106" s="49"/>
      <c r="DP106" s="55">
        <v>6</v>
      </c>
    </row>
    <row r="107" spans="1:120" hidden="1" x14ac:dyDescent="0.25">
      <c r="A107" s="35">
        <v>50</v>
      </c>
      <c r="B107" s="36" t="s">
        <v>292</v>
      </c>
      <c r="C107" s="36" t="s">
        <v>28</v>
      </c>
      <c r="D107" s="36" t="s">
        <v>11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>
        <v>1</v>
      </c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49"/>
      <c r="DJ107" s="49"/>
      <c r="DK107" s="49"/>
      <c r="DL107" s="49"/>
      <c r="DM107" s="49"/>
      <c r="DN107" s="49"/>
      <c r="DO107" s="49"/>
      <c r="DP107" s="55">
        <v>6</v>
      </c>
    </row>
    <row r="108" spans="1:120" hidden="1" x14ac:dyDescent="0.25">
      <c r="A108" s="35">
        <v>50</v>
      </c>
      <c r="B108" s="36" t="s">
        <v>292</v>
      </c>
      <c r="C108" s="36" t="s">
        <v>28</v>
      </c>
      <c r="D108" s="36" t="s">
        <v>11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>
        <v>1</v>
      </c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49"/>
      <c r="DJ108" s="49"/>
      <c r="DK108" s="49"/>
      <c r="DL108" s="49"/>
      <c r="DM108" s="49"/>
      <c r="DN108" s="49"/>
      <c r="DO108" s="49"/>
      <c r="DP108" s="55">
        <v>6</v>
      </c>
    </row>
    <row r="109" spans="1:120" hidden="1" x14ac:dyDescent="0.25">
      <c r="A109" s="35">
        <v>50</v>
      </c>
      <c r="B109" s="36" t="s">
        <v>292</v>
      </c>
      <c r="C109" s="36" t="s">
        <v>28</v>
      </c>
      <c r="D109" s="36" t="s">
        <v>11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>
        <v>1</v>
      </c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49"/>
      <c r="DJ109" s="49"/>
      <c r="DK109" s="49"/>
      <c r="DL109" s="49"/>
      <c r="DM109" s="49"/>
      <c r="DN109" s="49"/>
      <c r="DO109" s="49"/>
      <c r="DP109" s="55">
        <v>6</v>
      </c>
    </row>
    <row r="110" spans="1:120" hidden="1" x14ac:dyDescent="0.25">
      <c r="A110" s="35">
        <v>50</v>
      </c>
      <c r="B110" s="36" t="s">
        <v>292</v>
      </c>
      <c r="C110" s="36" t="s">
        <v>28</v>
      </c>
      <c r="D110" s="36" t="s">
        <v>11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>
        <v>1</v>
      </c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49"/>
      <c r="DJ110" s="49"/>
      <c r="DK110" s="49"/>
      <c r="DL110" s="49"/>
      <c r="DM110" s="49"/>
      <c r="DN110" s="49"/>
      <c r="DO110" s="49"/>
      <c r="DP110" s="55">
        <v>6</v>
      </c>
    </row>
    <row r="111" spans="1:120" hidden="1" x14ac:dyDescent="0.25">
      <c r="A111" s="35">
        <v>71</v>
      </c>
      <c r="B111" s="36" t="s">
        <v>293</v>
      </c>
      <c r="C111" s="36" t="s">
        <v>28</v>
      </c>
      <c r="D111" s="36" t="s">
        <v>11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>
        <v>4</v>
      </c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49"/>
      <c r="DJ111" s="49"/>
      <c r="DK111" s="49"/>
      <c r="DL111" s="49"/>
      <c r="DM111" s="49"/>
      <c r="DN111" s="49"/>
      <c r="DO111" s="49"/>
      <c r="DP111" s="55">
        <v>2</v>
      </c>
    </row>
    <row r="112" spans="1:120" hidden="1" x14ac:dyDescent="0.25">
      <c r="A112" s="35">
        <v>71</v>
      </c>
      <c r="B112" s="36" t="s">
        <v>293</v>
      </c>
      <c r="C112" s="36" t="s">
        <v>28</v>
      </c>
      <c r="D112" s="36" t="s">
        <v>11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 t="s">
        <v>177</v>
      </c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49"/>
      <c r="DJ112" s="49"/>
      <c r="DK112" s="49"/>
      <c r="DL112" s="49"/>
      <c r="DM112" s="49"/>
      <c r="DN112" s="49"/>
      <c r="DO112" s="49"/>
      <c r="DP112" s="55">
        <v>0</v>
      </c>
    </row>
    <row r="113" spans="1:120" hidden="1" x14ac:dyDescent="0.25">
      <c r="A113" s="35">
        <v>110</v>
      </c>
      <c r="B113" s="36" t="s">
        <v>295</v>
      </c>
      <c r="C113" s="36" t="s">
        <v>28</v>
      </c>
      <c r="D113" s="36" t="s">
        <v>11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>
        <v>4</v>
      </c>
      <c r="DI113" s="49"/>
      <c r="DJ113" s="49"/>
      <c r="DK113" s="49"/>
      <c r="DL113" s="49"/>
      <c r="DM113" s="49"/>
      <c r="DN113" s="49"/>
      <c r="DO113" s="49"/>
      <c r="DP113" s="55">
        <v>2</v>
      </c>
    </row>
    <row r="114" spans="1:120" hidden="1" x14ac:dyDescent="0.25">
      <c r="A114" s="35">
        <v>110</v>
      </c>
      <c r="B114" s="36" t="s">
        <v>295</v>
      </c>
      <c r="C114" s="36" t="s">
        <v>28</v>
      </c>
      <c r="D114" s="36" t="s">
        <v>11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>
        <v>5</v>
      </c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49"/>
      <c r="DJ114" s="49"/>
      <c r="DK114" s="49"/>
      <c r="DL114" s="49"/>
      <c r="DM114" s="49"/>
      <c r="DN114" s="49"/>
      <c r="DO114" s="49"/>
      <c r="DP114" s="55">
        <v>4</v>
      </c>
    </row>
    <row r="115" spans="1:120" hidden="1" x14ac:dyDescent="0.25">
      <c r="A115" s="35">
        <v>110</v>
      </c>
      <c r="B115" s="36" t="s">
        <v>295</v>
      </c>
      <c r="C115" s="36" t="s">
        <v>28</v>
      </c>
      <c r="D115" s="36" t="s">
        <v>11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>
        <v>3</v>
      </c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49"/>
      <c r="DJ115" s="49"/>
      <c r="DK115" s="49"/>
      <c r="DL115" s="49"/>
      <c r="DM115" s="49"/>
      <c r="DN115" s="49"/>
      <c r="DO115" s="49"/>
      <c r="DP115" s="55">
        <v>0</v>
      </c>
    </row>
    <row r="116" spans="1:120" hidden="1" x14ac:dyDescent="0.25">
      <c r="A116" s="35">
        <v>115</v>
      </c>
      <c r="B116" s="36" t="s">
        <v>296</v>
      </c>
      <c r="C116" s="36" t="s">
        <v>28</v>
      </c>
      <c r="D116" s="36" t="s">
        <v>11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49"/>
      <c r="DJ116" s="49"/>
      <c r="DK116" s="49"/>
      <c r="DL116" s="49"/>
      <c r="DM116" s="49">
        <v>1</v>
      </c>
      <c r="DN116" s="49"/>
      <c r="DO116" s="49"/>
      <c r="DP116" s="55">
        <v>6</v>
      </c>
    </row>
    <row r="117" spans="1:120" hidden="1" x14ac:dyDescent="0.25">
      <c r="A117" s="35">
        <v>115</v>
      </c>
      <c r="B117" s="36" t="s">
        <v>296</v>
      </c>
      <c r="C117" s="36" t="s">
        <v>28</v>
      </c>
      <c r="D117" s="36" t="s">
        <v>11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49"/>
      <c r="DJ117" s="49">
        <v>2</v>
      </c>
      <c r="DK117" s="49"/>
      <c r="DL117" s="49"/>
      <c r="DM117" s="49"/>
      <c r="DN117" s="49"/>
      <c r="DO117" s="49"/>
      <c r="DP117" s="55">
        <v>4</v>
      </c>
    </row>
    <row r="118" spans="1:120" hidden="1" x14ac:dyDescent="0.25">
      <c r="A118" s="35">
        <v>115</v>
      </c>
      <c r="B118" s="36" t="s">
        <v>296</v>
      </c>
      <c r="C118" s="36" t="s">
        <v>28</v>
      </c>
      <c r="D118" s="36" t="s">
        <v>11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>
        <v>2</v>
      </c>
      <c r="DF118" s="36"/>
      <c r="DG118" s="36"/>
      <c r="DH118" s="36"/>
      <c r="DI118" s="49"/>
      <c r="DJ118" s="49"/>
      <c r="DK118" s="49"/>
      <c r="DL118" s="49"/>
      <c r="DM118" s="49"/>
      <c r="DN118" s="49"/>
      <c r="DO118" s="49"/>
      <c r="DP118" s="55">
        <v>4</v>
      </c>
    </row>
    <row r="119" spans="1:120" hidden="1" x14ac:dyDescent="0.25">
      <c r="A119" s="35">
        <v>115</v>
      </c>
      <c r="B119" s="36" t="s">
        <v>296</v>
      </c>
      <c r="C119" s="36" t="s">
        <v>28</v>
      </c>
      <c r="D119" s="36" t="s">
        <v>11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>
        <v>2</v>
      </c>
      <c r="DC119" s="36"/>
      <c r="DD119" s="36"/>
      <c r="DE119" s="36"/>
      <c r="DF119" s="36"/>
      <c r="DG119" s="36"/>
      <c r="DH119" s="36"/>
      <c r="DI119" s="49"/>
      <c r="DJ119" s="49"/>
      <c r="DK119" s="49"/>
      <c r="DL119" s="49"/>
      <c r="DM119" s="49"/>
      <c r="DN119" s="49"/>
      <c r="DO119" s="49"/>
      <c r="DP119" s="55">
        <v>4</v>
      </c>
    </row>
    <row r="120" spans="1:120" hidden="1" x14ac:dyDescent="0.25">
      <c r="A120" s="35">
        <v>115</v>
      </c>
      <c r="B120" s="36" t="s">
        <v>296</v>
      </c>
      <c r="C120" s="36" t="s">
        <v>28</v>
      </c>
      <c r="D120" s="36" t="s">
        <v>11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>
        <v>2</v>
      </c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49"/>
      <c r="DJ120" s="49"/>
      <c r="DK120" s="49"/>
      <c r="DL120" s="49"/>
      <c r="DM120" s="49"/>
      <c r="DN120" s="49"/>
      <c r="DO120" s="49"/>
      <c r="DP120" s="55">
        <v>8</v>
      </c>
    </row>
    <row r="121" spans="1:120" hidden="1" x14ac:dyDescent="0.25">
      <c r="A121" s="35">
        <v>115</v>
      </c>
      <c r="B121" s="36" t="s">
        <v>296</v>
      </c>
      <c r="C121" s="36" t="s">
        <v>28</v>
      </c>
      <c r="D121" s="36" t="s">
        <v>11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>
        <v>1</v>
      </c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49"/>
      <c r="DJ121" s="49"/>
      <c r="DK121" s="49"/>
      <c r="DL121" s="49"/>
      <c r="DM121" s="49"/>
      <c r="DN121" s="49"/>
      <c r="DO121" s="49"/>
      <c r="DP121" s="55">
        <v>12</v>
      </c>
    </row>
    <row r="122" spans="1:120" hidden="1" x14ac:dyDescent="0.25">
      <c r="A122" s="35">
        <v>66</v>
      </c>
      <c r="B122" s="36" t="s">
        <v>298</v>
      </c>
      <c r="C122" s="36" t="s">
        <v>28</v>
      </c>
      <c r="D122" s="36" t="s">
        <v>11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>
        <v>4</v>
      </c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49"/>
      <c r="DJ122" s="49"/>
      <c r="DK122" s="49"/>
      <c r="DL122" s="49"/>
      <c r="DM122" s="49"/>
      <c r="DN122" s="49"/>
      <c r="DO122" s="49"/>
      <c r="DP122" s="55">
        <v>2</v>
      </c>
    </row>
    <row r="123" spans="1:120" hidden="1" x14ac:dyDescent="0.25">
      <c r="A123" s="35">
        <v>66</v>
      </c>
      <c r="B123" s="36" t="s">
        <v>298</v>
      </c>
      <c r="C123" s="36" t="s">
        <v>28</v>
      </c>
      <c r="D123" s="36" t="s">
        <v>11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>
        <v>5</v>
      </c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49"/>
      <c r="DJ123" s="49"/>
      <c r="DK123" s="49"/>
      <c r="DL123" s="49"/>
      <c r="DM123" s="49"/>
      <c r="DN123" s="49"/>
      <c r="DO123" s="49"/>
      <c r="DP123" s="55">
        <v>4</v>
      </c>
    </row>
    <row r="124" spans="1:120" hidden="1" x14ac:dyDescent="0.25">
      <c r="A124" s="35">
        <v>66</v>
      </c>
      <c r="B124" s="36" t="s">
        <v>298</v>
      </c>
      <c r="C124" s="36" t="s">
        <v>28</v>
      </c>
      <c r="D124" s="36" t="s">
        <v>11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>
        <v>7</v>
      </c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49"/>
      <c r="DJ124" s="49"/>
      <c r="DK124" s="49"/>
      <c r="DL124" s="49"/>
      <c r="DM124" s="49"/>
      <c r="DN124" s="49"/>
      <c r="DO124" s="49"/>
      <c r="DP124" s="55">
        <v>0</v>
      </c>
    </row>
    <row r="125" spans="1:120" hidden="1" x14ac:dyDescent="0.25">
      <c r="A125" s="35">
        <v>66</v>
      </c>
      <c r="B125" s="36" t="s">
        <v>298</v>
      </c>
      <c r="C125" s="36" t="s">
        <v>28</v>
      </c>
      <c r="D125" s="36" t="s">
        <v>11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>
        <v>5</v>
      </c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49"/>
      <c r="DJ125" s="49"/>
      <c r="DK125" s="49"/>
      <c r="DL125" s="49"/>
      <c r="DM125" s="49"/>
      <c r="DN125" s="49"/>
      <c r="DO125" s="49"/>
      <c r="DP125" s="55">
        <v>0</v>
      </c>
    </row>
    <row r="126" spans="1:120" hidden="1" x14ac:dyDescent="0.25">
      <c r="A126" s="35">
        <v>66</v>
      </c>
      <c r="B126" s="36" t="s">
        <v>298</v>
      </c>
      <c r="C126" s="36" t="s">
        <v>28</v>
      </c>
      <c r="D126" s="36" t="s">
        <v>11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>
        <v>2</v>
      </c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49"/>
      <c r="DJ126" s="49"/>
      <c r="DK126" s="49"/>
      <c r="DL126" s="49"/>
      <c r="DM126" s="49"/>
      <c r="DN126" s="49"/>
      <c r="DO126" s="49"/>
      <c r="DP126" s="55">
        <v>0</v>
      </c>
    </row>
    <row r="127" spans="1:120" hidden="1" x14ac:dyDescent="0.25">
      <c r="A127" s="35">
        <v>66</v>
      </c>
      <c r="B127" s="36" t="s">
        <v>298</v>
      </c>
      <c r="C127" s="36" t="s">
        <v>28</v>
      </c>
      <c r="D127" s="36" t="s">
        <v>11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>
        <v>3</v>
      </c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49"/>
      <c r="DJ127" s="49"/>
      <c r="DK127" s="49"/>
      <c r="DL127" s="49"/>
      <c r="DM127" s="49"/>
      <c r="DN127" s="49"/>
      <c r="DO127" s="49"/>
      <c r="DP127" s="55">
        <v>0</v>
      </c>
    </row>
    <row r="128" spans="1:120" hidden="1" x14ac:dyDescent="0.25">
      <c r="A128" s="35">
        <v>101</v>
      </c>
      <c r="B128" s="36" t="s">
        <v>232</v>
      </c>
      <c r="C128" s="36" t="s">
        <v>28</v>
      </c>
      <c r="D128" s="36" t="s">
        <v>11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>
        <v>2</v>
      </c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49"/>
      <c r="DJ128" s="49"/>
      <c r="DK128" s="49"/>
      <c r="DL128" s="49"/>
      <c r="DM128" s="49"/>
      <c r="DN128" s="49"/>
      <c r="DO128" s="49"/>
      <c r="DP128" s="55">
        <v>12</v>
      </c>
    </row>
    <row r="129" spans="1:120" hidden="1" x14ac:dyDescent="0.25">
      <c r="A129" s="35">
        <v>101</v>
      </c>
      <c r="B129" s="36" t="s">
        <v>232</v>
      </c>
      <c r="C129" s="36" t="s">
        <v>28</v>
      </c>
      <c r="D129" s="36" t="s">
        <v>11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>
        <v>1</v>
      </c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49"/>
      <c r="DJ129" s="49"/>
      <c r="DK129" s="49"/>
      <c r="DL129" s="49"/>
      <c r="DM129" s="49"/>
      <c r="DN129" s="49"/>
      <c r="DO129" s="49"/>
      <c r="DP129" s="55">
        <v>0</v>
      </c>
    </row>
    <row r="130" spans="1:120" hidden="1" x14ac:dyDescent="0.25">
      <c r="A130" s="35">
        <v>101</v>
      </c>
      <c r="B130" s="36" t="s">
        <v>232</v>
      </c>
      <c r="C130" s="36" t="s">
        <v>28</v>
      </c>
      <c r="D130" s="36" t="s">
        <v>11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>
        <v>2</v>
      </c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49"/>
      <c r="DJ130" s="49"/>
      <c r="DK130" s="49"/>
      <c r="DL130" s="49"/>
      <c r="DM130" s="49"/>
      <c r="DN130" s="49"/>
      <c r="DO130" s="49"/>
      <c r="DP130" s="55">
        <v>0</v>
      </c>
    </row>
    <row r="131" spans="1:120" hidden="1" x14ac:dyDescent="0.25">
      <c r="A131" s="35">
        <v>92</v>
      </c>
      <c r="B131" s="36" t="s">
        <v>301</v>
      </c>
      <c r="C131" s="36" t="s">
        <v>28</v>
      </c>
      <c r="D131" s="36" t="s">
        <v>11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>
        <v>4</v>
      </c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49"/>
      <c r="DJ131" s="49"/>
      <c r="DK131" s="49"/>
      <c r="DL131" s="49"/>
      <c r="DM131" s="49"/>
      <c r="DN131" s="49"/>
      <c r="DO131" s="49"/>
      <c r="DP131" s="55">
        <v>4</v>
      </c>
    </row>
    <row r="132" spans="1:120" hidden="1" x14ac:dyDescent="0.25">
      <c r="A132" s="35">
        <v>92</v>
      </c>
      <c r="B132" s="36" t="s">
        <v>301</v>
      </c>
      <c r="C132" s="36" t="s">
        <v>28</v>
      </c>
      <c r="D132" s="36" t="s">
        <v>11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>
        <v>4</v>
      </c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49"/>
      <c r="DJ132" s="49"/>
      <c r="DK132" s="49"/>
      <c r="DL132" s="49"/>
      <c r="DM132" s="49"/>
      <c r="DN132" s="49"/>
      <c r="DO132" s="49"/>
      <c r="DP132" s="55">
        <v>0</v>
      </c>
    </row>
    <row r="133" spans="1:120" hidden="1" x14ac:dyDescent="0.25">
      <c r="A133" s="35">
        <v>92</v>
      </c>
      <c r="B133" s="36" t="s">
        <v>301</v>
      </c>
      <c r="C133" s="36" t="s">
        <v>28</v>
      </c>
      <c r="D133" s="36" t="s">
        <v>11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>
        <v>5</v>
      </c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49"/>
      <c r="DJ133" s="49"/>
      <c r="DK133" s="49"/>
      <c r="DL133" s="49"/>
      <c r="DM133" s="49"/>
      <c r="DN133" s="49"/>
      <c r="DO133" s="49"/>
      <c r="DP133" s="55">
        <v>0</v>
      </c>
    </row>
    <row r="134" spans="1:120" hidden="1" x14ac:dyDescent="0.25">
      <c r="A134" s="35">
        <v>67</v>
      </c>
      <c r="B134" s="36" t="s">
        <v>224</v>
      </c>
      <c r="C134" s="36" t="s">
        <v>28</v>
      </c>
      <c r="D134" s="36" t="s">
        <v>11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>
        <v>3</v>
      </c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49"/>
      <c r="DJ134" s="49"/>
      <c r="DK134" s="49"/>
      <c r="DL134" s="49"/>
      <c r="DM134" s="49"/>
      <c r="DN134" s="49"/>
      <c r="DO134" s="49"/>
      <c r="DP134" s="55">
        <v>8</v>
      </c>
    </row>
    <row r="135" spans="1:120" hidden="1" x14ac:dyDescent="0.25">
      <c r="A135" s="35">
        <v>67</v>
      </c>
      <c r="B135" s="36" t="s">
        <v>224</v>
      </c>
      <c r="C135" s="36" t="s">
        <v>28</v>
      </c>
      <c r="D135" s="36" t="s">
        <v>11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>
        <v>5</v>
      </c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49"/>
      <c r="DJ135" s="49"/>
      <c r="DK135" s="49"/>
      <c r="DL135" s="49"/>
      <c r="DM135" s="49"/>
      <c r="DN135" s="49"/>
      <c r="DO135" s="49"/>
      <c r="DP135" s="55">
        <v>4</v>
      </c>
    </row>
    <row r="136" spans="1:120" hidden="1" x14ac:dyDescent="0.25">
      <c r="A136" s="35">
        <v>58</v>
      </c>
      <c r="B136" s="36" t="s">
        <v>304</v>
      </c>
      <c r="C136" s="36" t="s">
        <v>28</v>
      </c>
      <c r="D136" s="36" t="s">
        <v>11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>
        <v>4</v>
      </c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49"/>
      <c r="DJ136" s="49"/>
      <c r="DK136" s="49"/>
      <c r="DL136" s="49"/>
      <c r="DM136" s="49"/>
      <c r="DN136" s="49"/>
      <c r="DO136" s="49"/>
      <c r="DP136" s="55">
        <v>2</v>
      </c>
    </row>
    <row r="137" spans="1:120" hidden="1" x14ac:dyDescent="0.25">
      <c r="A137" s="35">
        <v>58</v>
      </c>
      <c r="B137" s="36" t="s">
        <v>304</v>
      </c>
      <c r="C137" s="36" t="s">
        <v>28</v>
      </c>
      <c r="D137" s="36" t="s">
        <v>11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>
        <v>6</v>
      </c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49"/>
      <c r="DJ137" s="49"/>
      <c r="DK137" s="49"/>
      <c r="DL137" s="49"/>
      <c r="DM137" s="49"/>
      <c r="DN137" s="49"/>
      <c r="DO137" s="49"/>
      <c r="DP137" s="55">
        <v>2</v>
      </c>
    </row>
    <row r="138" spans="1:120" hidden="1" x14ac:dyDescent="0.25">
      <c r="A138" s="35">
        <v>58</v>
      </c>
      <c r="B138" s="36" t="s">
        <v>304</v>
      </c>
      <c r="C138" s="36" t="s">
        <v>28</v>
      </c>
      <c r="D138" s="36" t="s">
        <v>11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>
        <v>6</v>
      </c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49"/>
      <c r="DJ138" s="49"/>
      <c r="DK138" s="49"/>
      <c r="DL138" s="49"/>
      <c r="DM138" s="49"/>
      <c r="DN138" s="49"/>
      <c r="DO138" s="49"/>
      <c r="DP138" s="55">
        <v>2</v>
      </c>
    </row>
    <row r="139" spans="1:120" hidden="1" x14ac:dyDescent="0.25">
      <c r="A139" s="35">
        <v>58</v>
      </c>
      <c r="B139" s="36" t="s">
        <v>304</v>
      </c>
      <c r="C139" s="36" t="s">
        <v>28</v>
      </c>
      <c r="D139" s="36" t="s">
        <v>11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>
        <v>10</v>
      </c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49"/>
      <c r="DJ139" s="49"/>
      <c r="DK139" s="49"/>
      <c r="DL139" s="49"/>
      <c r="DM139" s="49"/>
      <c r="DN139" s="49"/>
      <c r="DO139" s="49"/>
      <c r="DP139" s="55">
        <v>0</v>
      </c>
    </row>
    <row r="140" spans="1:120" hidden="1" x14ac:dyDescent="0.25">
      <c r="A140" s="35">
        <v>58</v>
      </c>
      <c r="B140" s="36" t="s">
        <v>304</v>
      </c>
      <c r="C140" s="36" t="s">
        <v>28</v>
      </c>
      <c r="D140" s="36" t="s">
        <v>11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>
        <v>5</v>
      </c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49"/>
      <c r="DJ140" s="49"/>
      <c r="DK140" s="49"/>
      <c r="DL140" s="49"/>
      <c r="DM140" s="49"/>
      <c r="DN140" s="49"/>
      <c r="DO140" s="49"/>
      <c r="DP140" s="55">
        <v>0</v>
      </c>
    </row>
    <row r="141" spans="1:120" hidden="1" x14ac:dyDescent="0.25">
      <c r="A141" s="35">
        <v>58</v>
      </c>
      <c r="B141" s="36" t="s">
        <v>304</v>
      </c>
      <c r="C141" s="36" t="s">
        <v>28</v>
      </c>
      <c r="D141" s="36" t="s">
        <v>11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>
        <v>9</v>
      </c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49"/>
      <c r="DJ141" s="49"/>
      <c r="DK141" s="49"/>
      <c r="DL141" s="49"/>
      <c r="DM141" s="49"/>
      <c r="DN141" s="49"/>
      <c r="DO141" s="49"/>
      <c r="DP141" s="55">
        <v>0</v>
      </c>
    </row>
    <row r="142" spans="1:120" hidden="1" x14ac:dyDescent="0.25">
      <c r="A142" s="35">
        <v>39</v>
      </c>
      <c r="B142" s="36" t="s">
        <v>306</v>
      </c>
      <c r="C142" s="36" t="s">
        <v>28</v>
      </c>
      <c r="D142" s="36" t="s">
        <v>11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>
        <v>2</v>
      </c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49"/>
      <c r="DJ142" s="49"/>
      <c r="DK142" s="49"/>
      <c r="DL142" s="49"/>
      <c r="DM142" s="49"/>
      <c r="DN142" s="49"/>
      <c r="DO142" s="49"/>
      <c r="DP142" s="55">
        <v>4</v>
      </c>
    </row>
    <row r="143" spans="1:120" hidden="1" x14ac:dyDescent="0.25">
      <c r="A143" s="10">
        <v>39</v>
      </c>
      <c r="B143" s="2" t="s">
        <v>306</v>
      </c>
      <c r="C143" s="2" t="s">
        <v>28</v>
      </c>
      <c r="D143" s="2" t="s">
        <v>11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>
        <v>1</v>
      </c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1"/>
      <c r="AR143" s="1"/>
      <c r="AS143" s="1"/>
      <c r="AT143" s="1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9"/>
      <c r="DJ143" s="9"/>
      <c r="DK143" s="9"/>
      <c r="DL143" s="9"/>
      <c r="DM143" s="9"/>
      <c r="DN143" s="9"/>
      <c r="DO143" s="9"/>
      <c r="DP143" s="54">
        <v>6</v>
      </c>
    </row>
    <row r="144" spans="1:120" hidden="1" x14ac:dyDescent="0.25">
      <c r="A144" s="10">
        <v>39</v>
      </c>
      <c r="B144" s="2" t="s">
        <v>306</v>
      </c>
      <c r="C144" s="2" t="s">
        <v>28</v>
      </c>
      <c r="D144" s="2" t="s">
        <v>11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>
        <v>1</v>
      </c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9"/>
      <c r="DJ144" s="9"/>
      <c r="DK144" s="9"/>
      <c r="DL144" s="9"/>
      <c r="DM144" s="9"/>
      <c r="DN144" s="9"/>
      <c r="DO144" s="9"/>
      <c r="DP144" s="54">
        <v>6</v>
      </c>
    </row>
    <row r="145" spans="1:120" hidden="1" x14ac:dyDescent="0.25">
      <c r="A145" s="35">
        <v>59</v>
      </c>
      <c r="B145" s="36" t="s">
        <v>309</v>
      </c>
      <c r="C145" s="36" t="s">
        <v>28</v>
      </c>
      <c r="D145" s="36" t="s">
        <v>11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>
        <v>7</v>
      </c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49"/>
      <c r="DJ145" s="49"/>
      <c r="DK145" s="49"/>
      <c r="DL145" s="49"/>
      <c r="DM145" s="49"/>
      <c r="DN145" s="49"/>
      <c r="DO145" s="49"/>
      <c r="DP145" s="55">
        <v>0</v>
      </c>
    </row>
    <row r="146" spans="1:120" hidden="1" x14ac:dyDescent="0.25">
      <c r="A146" s="35">
        <v>59</v>
      </c>
      <c r="B146" s="36" t="s">
        <v>309</v>
      </c>
      <c r="C146" s="36" t="s">
        <v>28</v>
      </c>
      <c r="D146" s="36" t="s">
        <v>11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>
        <v>2</v>
      </c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49"/>
      <c r="DJ146" s="49"/>
      <c r="DK146" s="49"/>
      <c r="DL146" s="49"/>
      <c r="DM146" s="49"/>
      <c r="DN146" s="49"/>
      <c r="DO146" s="49"/>
      <c r="DP146" s="55">
        <v>8</v>
      </c>
    </row>
    <row r="147" spans="1:120" hidden="1" x14ac:dyDescent="0.25">
      <c r="A147" s="35">
        <v>59</v>
      </c>
      <c r="B147" s="36" t="s">
        <v>309</v>
      </c>
      <c r="C147" s="36" t="s">
        <v>28</v>
      </c>
      <c r="D147" s="36" t="s">
        <v>11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>
        <v>4</v>
      </c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49"/>
      <c r="DJ147" s="49"/>
      <c r="DK147" s="49"/>
      <c r="DL147" s="49"/>
      <c r="DM147" s="49"/>
      <c r="DN147" s="49"/>
      <c r="DO147" s="49"/>
      <c r="DP147" s="55">
        <v>0</v>
      </c>
    </row>
    <row r="148" spans="1:120" hidden="1" x14ac:dyDescent="0.25">
      <c r="A148" s="35">
        <v>59</v>
      </c>
      <c r="B148" s="36" t="s">
        <v>309</v>
      </c>
      <c r="C148" s="36" t="s">
        <v>28</v>
      </c>
      <c r="D148" s="36" t="s">
        <v>11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>
        <v>2</v>
      </c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49"/>
      <c r="DJ148" s="49"/>
      <c r="DK148" s="49"/>
      <c r="DL148" s="49"/>
      <c r="DM148" s="49"/>
      <c r="DN148" s="49"/>
      <c r="DO148" s="49"/>
      <c r="DP148" s="55">
        <v>0</v>
      </c>
    </row>
    <row r="149" spans="1:120" hidden="1" x14ac:dyDescent="0.25">
      <c r="A149" s="35">
        <v>86</v>
      </c>
      <c r="B149" s="36" t="s">
        <v>310</v>
      </c>
      <c r="C149" s="36" t="s">
        <v>28</v>
      </c>
      <c r="D149" s="36" t="s">
        <v>11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>
        <v>3</v>
      </c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49"/>
      <c r="DJ149" s="49"/>
      <c r="DK149" s="49"/>
      <c r="DL149" s="49"/>
      <c r="DM149" s="49"/>
      <c r="DN149" s="49"/>
      <c r="DO149" s="49"/>
      <c r="DP149" s="55">
        <v>4</v>
      </c>
    </row>
    <row r="150" spans="1:120" hidden="1" x14ac:dyDescent="0.25">
      <c r="A150" s="35">
        <v>86</v>
      </c>
      <c r="B150" s="36" t="s">
        <v>310</v>
      </c>
      <c r="C150" s="36" t="s">
        <v>28</v>
      </c>
      <c r="D150" s="36" t="s">
        <v>11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>
        <v>3</v>
      </c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49"/>
      <c r="DJ150" s="49"/>
      <c r="DK150" s="49"/>
      <c r="DL150" s="49"/>
      <c r="DM150" s="49"/>
      <c r="DN150" s="49"/>
      <c r="DO150" s="49"/>
      <c r="DP150" s="55">
        <v>4</v>
      </c>
    </row>
    <row r="151" spans="1:120" hidden="1" x14ac:dyDescent="0.25">
      <c r="A151" s="35">
        <v>86</v>
      </c>
      <c r="B151" s="36" t="s">
        <v>310</v>
      </c>
      <c r="C151" s="36" t="s">
        <v>28</v>
      </c>
      <c r="D151" s="36" t="s">
        <v>11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>
        <v>3</v>
      </c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49"/>
      <c r="DJ151" s="49"/>
      <c r="DK151" s="49"/>
      <c r="DL151" s="49"/>
      <c r="DM151" s="49"/>
      <c r="DN151" s="49"/>
      <c r="DO151" s="49"/>
      <c r="DP151" s="55">
        <v>8</v>
      </c>
    </row>
    <row r="152" spans="1:120" hidden="1" x14ac:dyDescent="0.25">
      <c r="A152" s="35">
        <v>86</v>
      </c>
      <c r="B152" s="36" t="s">
        <v>310</v>
      </c>
      <c r="C152" s="36" t="s">
        <v>28</v>
      </c>
      <c r="D152" s="36" t="s">
        <v>11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>
        <v>3</v>
      </c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9"/>
      <c r="BD152" s="39"/>
      <c r="BE152" s="39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49"/>
      <c r="DJ152" s="51"/>
      <c r="DK152" s="51"/>
      <c r="DL152" s="51"/>
      <c r="DM152" s="51"/>
      <c r="DN152" s="51"/>
      <c r="DO152" s="51"/>
      <c r="DP152" s="55">
        <v>0</v>
      </c>
    </row>
    <row r="153" spans="1:120" hidden="1" x14ac:dyDescent="0.25">
      <c r="A153" s="35">
        <v>86</v>
      </c>
      <c r="B153" s="36" t="s">
        <v>310</v>
      </c>
      <c r="C153" s="36" t="s">
        <v>28</v>
      </c>
      <c r="D153" s="36" t="s">
        <v>11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>
        <v>3</v>
      </c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55">
        <v>0</v>
      </c>
    </row>
    <row r="154" spans="1:120" hidden="1" x14ac:dyDescent="0.25">
      <c r="A154" s="35">
        <v>86</v>
      </c>
      <c r="B154" s="36" t="s">
        <v>310</v>
      </c>
      <c r="C154" s="36" t="s">
        <v>28</v>
      </c>
      <c r="D154" s="36" t="s">
        <v>11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>
        <v>2</v>
      </c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55">
        <v>0</v>
      </c>
    </row>
    <row r="155" spans="1:120" hidden="1" x14ac:dyDescent="0.25">
      <c r="A155" s="35">
        <v>93</v>
      </c>
      <c r="B155" s="36" t="s">
        <v>236</v>
      </c>
      <c r="C155" s="36" t="s">
        <v>28</v>
      </c>
      <c r="D155" s="36" t="s">
        <v>11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>
        <v>2</v>
      </c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56">
        <v>8</v>
      </c>
    </row>
    <row r="156" spans="1:120" hidden="1" x14ac:dyDescent="0.25">
      <c r="A156" s="35">
        <v>93</v>
      </c>
      <c r="B156" s="36" t="s">
        <v>236</v>
      </c>
      <c r="C156" s="36" t="s">
        <v>28</v>
      </c>
      <c r="D156" s="36" t="s">
        <v>11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>
        <v>2</v>
      </c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56">
        <v>12</v>
      </c>
    </row>
    <row r="157" spans="1:120" hidden="1" x14ac:dyDescent="0.25">
      <c r="A157" s="35">
        <v>93</v>
      </c>
      <c r="B157" s="36" t="s">
        <v>236</v>
      </c>
      <c r="C157" s="36" t="s">
        <v>28</v>
      </c>
      <c r="D157" s="36" t="s">
        <v>11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>
        <v>1</v>
      </c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55">
        <v>0</v>
      </c>
    </row>
    <row r="158" spans="1:120" hidden="1" x14ac:dyDescent="0.25">
      <c r="A158" s="35">
        <v>93</v>
      </c>
      <c r="B158" s="36" t="s">
        <v>236</v>
      </c>
      <c r="C158" s="36" t="s">
        <v>28</v>
      </c>
      <c r="D158" s="36" t="s">
        <v>11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>
        <v>1</v>
      </c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55">
        <v>0</v>
      </c>
    </row>
    <row r="159" spans="1:120" hidden="1" x14ac:dyDescent="0.25">
      <c r="A159" s="35">
        <v>105</v>
      </c>
      <c r="B159" s="36" t="s">
        <v>311</v>
      </c>
      <c r="C159" s="36" t="s">
        <v>28</v>
      </c>
      <c r="D159" s="36" t="s">
        <v>11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>
        <v>1</v>
      </c>
      <c r="DP159" s="56">
        <v>6</v>
      </c>
    </row>
    <row r="160" spans="1:120" hidden="1" x14ac:dyDescent="0.25">
      <c r="A160" s="35">
        <v>105</v>
      </c>
      <c r="B160" s="36" t="s">
        <v>311</v>
      </c>
      <c r="C160" s="36" t="s">
        <v>28</v>
      </c>
      <c r="D160" s="36" t="s">
        <v>11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>
        <v>2</v>
      </c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56">
        <v>4</v>
      </c>
    </row>
    <row r="161" spans="1:120" hidden="1" x14ac:dyDescent="0.25">
      <c r="A161" s="35">
        <v>105</v>
      </c>
      <c r="B161" s="36" t="s">
        <v>311</v>
      </c>
      <c r="C161" s="36" t="s">
        <v>28</v>
      </c>
      <c r="D161" s="36" t="s">
        <v>11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>
        <v>1</v>
      </c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56">
        <v>6</v>
      </c>
    </row>
    <row r="162" spans="1:120" hidden="1" x14ac:dyDescent="0.25">
      <c r="A162" s="35">
        <v>105</v>
      </c>
      <c r="B162" s="36" t="s">
        <v>311</v>
      </c>
      <c r="C162" s="36" t="s">
        <v>28</v>
      </c>
      <c r="D162" s="36" t="s">
        <v>11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>
        <v>6</v>
      </c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56">
        <v>4</v>
      </c>
    </row>
    <row r="163" spans="1:120" hidden="1" x14ac:dyDescent="0.25">
      <c r="A163" s="35">
        <v>76</v>
      </c>
      <c r="B163" s="36" t="s">
        <v>313</v>
      </c>
      <c r="C163" s="36" t="s">
        <v>28</v>
      </c>
      <c r="D163" s="36" t="s">
        <v>11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>
        <v>2</v>
      </c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56">
        <v>4</v>
      </c>
    </row>
    <row r="164" spans="1:120" hidden="1" x14ac:dyDescent="0.25">
      <c r="A164" s="35">
        <v>76</v>
      </c>
      <c r="B164" s="36" t="s">
        <v>313</v>
      </c>
      <c r="C164" s="36" t="s">
        <v>28</v>
      </c>
      <c r="D164" s="36" t="s">
        <v>11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>
        <v>3</v>
      </c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56">
        <v>4</v>
      </c>
    </row>
    <row r="165" spans="1:120" hidden="1" x14ac:dyDescent="0.25">
      <c r="A165" s="35">
        <v>76</v>
      </c>
      <c r="B165" s="36" t="s">
        <v>313</v>
      </c>
      <c r="C165" s="36" t="s">
        <v>28</v>
      </c>
      <c r="D165" s="36" t="s">
        <v>11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>
        <v>2</v>
      </c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56">
        <v>4</v>
      </c>
    </row>
    <row r="166" spans="1:120" hidden="1" x14ac:dyDescent="0.25">
      <c r="A166" s="35">
        <v>76</v>
      </c>
      <c r="B166" s="36" t="s">
        <v>313</v>
      </c>
      <c r="C166" s="36" t="s">
        <v>28</v>
      </c>
      <c r="D166" s="36" t="s">
        <v>11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>
        <v>3</v>
      </c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56">
        <v>4</v>
      </c>
    </row>
    <row r="167" spans="1:120" hidden="1" x14ac:dyDescent="0.25">
      <c r="A167" s="38">
        <v>76</v>
      </c>
      <c r="B167" s="36" t="s">
        <v>313</v>
      </c>
      <c r="C167" s="39" t="s">
        <v>28</v>
      </c>
      <c r="D167" s="39" t="s">
        <v>11</v>
      </c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>
        <v>2</v>
      </c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58">
        <v>4</v>
      </c>
    </row>
    <row r="168" spans="1:120" hidden="1" x14ac:dyDescent="0.25">
      <c r="A168" s="35">
        <v>97</v>
      </c>
      <c r="B168" s="36" t="s">
        <v>237</v>
      </c>
      <c r="C168" s="36" t="s">
        <v>28</v>
      </c>
      <c r="D168" s="36" t="s">
        <v>11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>
        <v>2</v>
      </c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56">
        <v>12</v>
      </c>
    </row>
    <row r="169" spans="1:120" hidden="1" x14ac:dyDescent="0.25">
      <c r="A169" s="38">
        <v>97</v>
      </c>
      <c r="B169" s="39" t="s">
        <v>237</v>
      </c>
      <c r="C169" s="39" t="s">
        <v>28</v>
      </c>
      <c r="D169" s="39" t="s">
        <v>11</v>
      </c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>
        <v>2</v>
      </c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58">
        <v>12</v>
      </c>
    </row>
    <row r="170" spans="1:120" hidden="1" x14ac:dyDescent="0.25">
      <c r="A170" s="35">
        <v>97</v>
      </c>
      <c r="B170" s="36" t="s">
        <v>237</v>
      </c>
      <c r="C170" s="36" t="s">
        <v>28</v>
      </c>
      <c r="D170" s="36" t="s">
        <v>11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>
        <v>3</v>
      </c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55">
        <v>0</v>
      </c>
    </row>
    <row r="171" spans="1:120" hidden="1" x14ac:dyDescent="0.25">
      <c r="A171" s="35">
        <v>97</v>
      </c>
      <c r="B171" s="36" t="s">
        <v>237</v>
      </c>
      <c r="C171" s="36" t="s">
        <v>28</v>
      </c>
      <c r="D171" s="36" t="s">
        <v>11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>
        <v>3</v>
      </c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55">
        <v>0</v>
      </c>
    </row>
    <row r="172" spans="1:120" hidden="1" x14ac:dyDescent="0.25">
      <c r="A172" s="10">
        <v>43</v>
      </c>
      <c r="B172" s="2" t="s">
        <v>319</v>
      </c>
      <c r="C172" s="2" t="s">
        <v>28</v>
      </c>
      <c r="D172" s="2" t="s">
        <v>11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 t="s">
        <v>86</v>
      </c>
      <c r="Z172" s="2"/>
      <c r="AA172" s="2"/>
      <c r="AB172" s="2"/>
      <c r="AC172" s="2"/>
      <c r="AD172" s="2"/>
      <c r="AE172" s="2"/>
      <c r="AF172" s="2"/>
      <c r="AG172" s="1"/>
      <c r="AH172" s="1"/>
      <c r="AI172" s="1"/>
      <c r="AJ172" s="1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14"/>
      <c r="CM172" s="2"/>
      <c r="CN172" s="2"/>
      <c r="CO172" s="2"/>
      <c r="CP172" s="2"/>
      <c r="CQ172" s="14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55">
        <v>0</v>
      </c>
    </row>
    <row r="173" spans="1:120" hidden="1" x14ac:dyDescent="0.25">
      <c r="A173" s="35">
        <v>69</v>
      </c>
      <c r="B173" s="36" t="s">
        <v>320</v>
      </c>
      <c r="C173" s="36" t="s">
        <v>28</v>
      </c>
      <c r="D173" s="36" t="s">
        <v>11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>
        <v>6</v>
      </c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56">
        <v>4</v>
      </c>
    </row>
    <row r="174" spans="1:120" hidden="1" x14ac:dyDescent="0.25">
      <c r="A174" s="35">
        <v>69</v>
      </c>
      <c r="B174" s="36" t="s">
        <v>320</v>
      </c>
      <c r="C174" s="36" t="s">
        <v>28</v>
      </c>
      <c r="D174" s="36" t="s">
        <v>11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>
        <v>8</v>
      </c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55">
        <v>0</v>
      </c>
    </row>
    <row r="175" spans="1:120" hidden="1" x14ac:dyDescent="0.25">
      <c r="A175" s="35">
        <v>69</v>
      </c>
      <c r="B175" s="36" t="s">
        <v>320</v>
      </c>
      <c r="C175" s="36" t="s">
        <v>28</v>
      </c>
      <c r="D175" s="36" t="s">
        <v>11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>
        <v>1</v>
      </c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55">
        <v>0</v>
      </c>
    </row>
    <row r="176" spans="1:120" hidden="1" x14ac:dyDescent="0.25">
      <c r="A176" s="35">
        <v>69</v>
      </c>
      <c r="B176" s="36" t="s">
        <v>320</v>
      </c>
      <c r="C176" s="36" t="s">
        <v>28</v>
      </c>
      <c r="D176" s="36" t="s">
        <v>11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>
        <v>5</v>
      </c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55">
        <v>0</v>
      </c>
    </row>
    <row r="177" spans="1:120" hidden="1" x14ac:dyDescent="0.25">
      <c r="A177" s="35">
        <v>69</v>
      </c>
      <c r="B177" s="36" t="s">
        <v>320</v>
      </c>
      <c r="C177" s="36" t="s">
        <v>28</v>
      </c>
      <c r="D177" s="36" t="s">
        <v>11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>
        <v>6</v>
      </c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55">
        <v>0</v>
      </c>
    </row>
    <row r="178" spans="1:120" hidden="1" x14ac:dyDescent="0.25">
      <c r="A178" s="35">
        <v>100</v>
      </c>
      <c r="B178" s="36" t="s">
        <v>321</v>
      </c>
      <c r="C178" s="36" t="s">
        <v>28</v>
      </c>
      <c r="D178" s="36" t="s">
        <v>11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>
        <v>1</v>
      </c>
      <c r="DL178" s="36"/>
      <c r="DM178" s="36"/>
      <c r="DN178" s="36"/>
      <c r="DO178" s="36"/>
      <c r="DP178" s="56">
        <v>6</v>
      </c>
    </row>
    <row r="179" spans="1:120" hidden="1" x14ac:dyDescent="0.25">
      <c r="A179" s="35">
        <v>100</v>
      </c>
      <c r="B179" s="36" t="s">
        <v>321</v>
      </c>
      <c r="C179" s="36" t="s">
        <v>28</v>
      </c>
      <c r="D179" s="36" t="s">
        <v>11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>
        <v>5</v>
      </c>
      <c r="DI179" s="36"/>
      <c r="DJ179" s="36"/>
      <c r="DK179" s="36"/>
      <c r="DL179" s="36"/>
      <c r="DM179" s="36"/>
      <c r="DN179" s="36"/>
      <c r="DO179" s="36"/>
      <c r="DP179" s="56">
        <v>2</v>
      </c>
    </row>
    <row r="180" spans="1:120" hidden="1" x14ac:dyDescent="0.25">
      <c r="A180" s="35">
        <v>100</v>
      </c>
      <c r="B180" s="36" t="s">
        <v>321</v>
      </c>
      <c r="C180" s="36" t="s">
        <v>28</v>
      </c>
      <c r="D180" s="36" t="s">
        <v>11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>
        <v>3</v>
      </c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56">
        <v>8</v>
      </c>
    </row>
    <row r="181" spans="1:120" hidden="1" x14ac:dyDescent="0.25">
      <c r="A181" s="35">
        <v>100</v>
      </c>
      <c r="B181" s="36" t="s">
        <v>321</v>
      </c>
      <c r="C181" s="36" t="s">
        <v>28</v>
      </c>
      <c r="D181" s="36" t="s">
        <v>11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>
        <v>5</v>
      </c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56">
        <v>4</v>
      </c>
    </row>
    <row r="182" spans="1:120" hidden="1" x14ac:dyDescent="0.25">
      <c r="A182" s="35">
        <v>98</v>
      </c>
      <c r="B182" s="36" t="s">
        <v>322</v>
      </c>
      <c r="C182" s="36" t="s">
        <v>28</v>
      </c>
      <c r="D182" s="36" t="s">
        <v>11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>
        <v>8</v>
      </c>
      <c r="DP182" s="55">
        <v>0</v>
      </c>
    </row>
    <row r="183" spans="1:120" hidden="1" x14ac:dyDescent="0.25">
      <c r="A183" s="35">
        <v>98</v>
      </c>
      <c r="B183" s="36" t="s">
        <v>322</v>
      </c>
      <c r="C183" s="36" t="s">
        <v>28</v>
      </c>
      <c r="D183" s="36" t="s">
        <v>11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>
        <v>6</v>
      </c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56">
        <v>2</v>
      </c>
    </row>
    <row r="184" spans="1:120" hidden="1" x14ac:dyDescent="0.25">
      <c r="A184" s="35">
        <v>112</v>
      </c>
      <c r="B184" s="36" t="s">
        <v>238</v>
      </c>
      <c r="C184" s="36" t="s">
        <v>28</v>
      </c>
      <c r="D184" s="36" t="s">
        <v>11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>
        <v>2</v>
      </c>
      <c r="DJ184" s="36"/>
      <c r="DK184" s="36"/>
      <c r="DL184" s="36"/>
      <c r="DM184" s="36"/>
      <c r="DN184" s="36"/>
      <c r="DO184" s="36"/>
      <c r="DP184" s="56">
        <v>8</v>
      </c>
    </row>
    <row r="185" spans="1:120" hidden="1" x14ac:dyDescent="0.25">
      <c r="A185" s="38">
        <v>112</v>
      </c>
      <c r="B185" s="39" t="s">
        <v>238</v>
      </c>
      <c r="C185" s="39" t="s">
        <v>28</v>
      </c>
      <c r="D185" s="39" t="s">
        <v>11</v>
      </c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>
        <v>1</v>
      </c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58">
        <v>12</v>
      </c>
    </row>
    <row r="186" spans="1:120" hidden="1" x14ac:dyDescent="0.25">
      <c r="A186" s="35">
        <v>112</v>
      </c>
      <c r="B186" s="36" t="s">
        <v>238</v>
      </c>
      <c r="C186" s="36" t="s">
        <v>28</v>
      </c>
      <c r="D186" s="36" t="s">
        <v>11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>
        <v>1</v>
      </c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56">
        <v>18</v>
      </c>
    </row>
    <row r="187" spans="1:120" hidden="1" x14ac:dyDescent="0.25">
      <c r="A187" s="35">
        <v>112</v>
      </c>
      <c r="B187" s="36" t="s">
        <v>238</v>
      </c>
      <c r="C187" s="36" t="s">
        <v>28</v>
      </c>
      <c r="D187" s="36" t="s">
        <v>11</v>
      </c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>
        <v>2</v>
      </c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55">
        <v>0</v>
      </c>
    </row>
    <row r="188" spans="1:120" hidden="1" x14ac:dyDescent="0.25">
      <c r="A188" s="35">
        <v>68</v>
      </c>
      <c r="B188" s="36" t="s">
        <v>325</v>
      </c>
      <c r="C188" s="36" t="s">
        <v>28</v>
      </c>
      <c r="D188" s="36" t="s">
        <v>11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>
        <v>7</v>
      </c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55">
        <v>0</v>
      </c>
    </row>
    <row r="189" spans="1:120" hidden="1" x14ac:dyDescent="0.25">
      <c r="A189" s="35">
        <v>88</v>
      </c>
      <c r="B189" s="36" t="s">
        <v>330</v>
      </c>
      <c r="C189" s="36" t="s">
        <v>28</v>
      </c>
      <c r="D189" s="36" t="s">
        <v>11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>
        <v>5</v>
      </c>
      <c r="DP189" s="56">
        <v>2</v>
      </c>
    </row>
    <row r="190" spans="1:120" hidden="1" x14ac:dyDescent="0.25">
      <c r="A190" s="35">
        <v>88</v>
      </c>
      <c r="B190" s="36" t="s">
        <v>330</v>
      </c>
      <c r="C190" s="36" t="s">
        <v>28</v>
      </c>
      <c r="D190" s="36" t="s">
        <v>11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>
        <v>5</v>
      </c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56">
        <v>2</v>
      </c>
    </row>
    <row r="191" spans="1:120" hidden="1" x14ac:dyDescent="0.25">
      <c r="A191" s="35">
        <v>74</v>
      </c>
      <c r="B191" s="36" t="s">
        <v>240</v>
      </c>
      <c r="C191" s="36" t="s">
        <v>28</v>
      </c>
      <c r="D191" s="36" t="s">
        <v>11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>
        <v>1</v>
      </c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56">
        <v>12</v>
      </c>
    </row>
    <row r="192" spans="1:120" hidden="1" x14ac:dyDescent="0.25">
      <c r="A192" s="35">
        <v>74</v>
      </c>
      <c r="B192" s="36" t="s">
        <v>240</v>
      </c>
      <c r="C192" s="36" t="s">
        <v>28</v>
      </c>
      <c r="D192" s="36" t="s">
        <v>11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>
        <v>1</v>
      </c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56">
        <v>12</v>
      </c>
    </row>
    <row r="193" spans="1:120" hidden="1" x14ac:dyDescent="0.25">
      <c r="A193" s="38">
        <v>74</v>
      </c>
      <c r="B193" s="39" t="s">
        <v>240</v>
      </c>
      <c r="C193" s="39" t="s">
        <v>28</v>
      </c>
      <c r="D193" s="39" t="s">
        <v>11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>
        <v>2</v>
      </c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58">
        <v>8</v>
      </c>
    </row>
    <row r="194" spans="1:120" hidden="1" x14ac:dyDescent="0.25">
      <c r="A194" s="35">
        <v>74</v>
      </c>
      <c r="B194" s="36" t="s">
        <v>240</v>
      </c>
      <c r="C194" s="36" t="s">
        <v>28</v>
      </c>
      <c r="D194" s="36" t="s">
        <v>11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>
        <v>3</v>
      </c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56">
        <v>8</v>
      </c>
    </row>
    <row r="195" spans="1:120" hidden="1" x14ac:dyDescent="0.25">
      <c r="A195" s="35">
        <v>282</v>
      </c>
      <c r="B195" s="36" t="s">
        <v>334</v>
      </c>
      <c r="C195" s="36" t="s">
        <v>28</v>
      </c>
      <c r="D195" s="36" t="s">
        <v>11</v>
      </c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>
        <v>1</v>
      </c>
      <c r="DK195" s="36"/>
      <c r="DL195" s="36"/>
      <c r="DM195" s="36"/>
      <c r="DN195" s="36"/>
      <c r="DO195" s="36"/>
      <c r="DP195" s="56">
        <v>6</v>
      </c>
    </row>
    <row r="196" spans="1:120" hidden="1" x14ac:dyDescent="0.25">
      <c r="A196" s="35">
        <v>282</v>
      </c>
      <c r="B196" s="36" t="s">
        <v>334</v>
      </c>
      <c r="C196" s="36" t="s">
        <v>28</v>
      </c>
      <c r="D196" s="36" t="s">
        <v>11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>
        <v>1</v>
      </c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56">
        <v>6</v>
      </c>
    </row>
    <row r="197" spans="1:120" hidden="1" x14ac:dyDescent="0.25">
      <c r="A197" s="38">
        <v>282</v>
      </c>
      <c r="B197" s="39" t="s">
        <v>334</v>
      </c>
      <c r="C197" s="39" t="s">
        <v>28</v>
      </c>
      <c r="D197" s="39" t="s">
        <v>11</v>
      </c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>
        <v>1</v>
      </c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58">
        <v>6</v>
      </c>
    </row>
    <row r="198" spans="1:120" hidden="1" x14ac:dyDescent="0.25">
      <c r="A198" s="35">
        <v>282</v>
      </c>
      <c r="B198" s="36" t="s">
        <v>334</v>
      </c>
      <c r="C198" s="36" t="s">
        <v>28</v>
      </c>
      <c r="D198" s="36" t="s">
        <v>11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>
        <v>1</v>
      </c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56">
        <v>12</v>
      </c>
    </row>
    <row r="199" spans="1:120" hidden="1" x14ac:dyDescent="0.25">
      <c r="A199" s="35">
        <v>282</v>
      </c>
      <c r="B199" s="36" t="s">
        <v>334</v>
      </c>
      <c r="C199" s="36" t="s">
        <v>28</v>
      </c>
      <c r="D199" s="36" t="s">
        <v>11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>
        <v>3</v>
      </c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56">
        <v>8</v>
      </c>
    </row>
    <row r="200" spans="1:120" hidden="1" x14ac:dyDescent="0.25">
      <c r="A200" s="35">
        <v>282</v>
      </c>
      <c r="B200" s="36" t="s">
        <v>334</v>
      </c>
      <c r="C200" s="36" t="s">
        <v>28</v>
      </c>
      <c r="D200" s="36" t="s">
        <v>11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>
        <v>2</v>
      </c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55">
        <v>0</v>
      </c>
    </row>
    <row r="201" spans="1:120" hidden="1" x14ac:dyDescent="0.25">
      <c r="A201" s="35">
        <v>62</v>
      </c>
      <c r="B201" s="36" t="s">
        <v>338</v>
      </c>
      <c r="C201" s="36" t="s">
        <v>28</v>
      </c>
      <c r="D201" s="36" t="s">
        <v>11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>
        <v>10</v>
      </c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55">
        <v>0</v>
      </c>
    </row>
    <row r="202" spans="1:120" hidden="1" x14ac:dyDescent="0.25">
      <c r="A202" s="35">
        <v>102</v>
      </c>
      <c r="B202" s="36" t="s">
        <v>339</v>
      </c>
      <c r="C202" s="42" t="s">
        <v>28</v>
      </c>
      <c r="D202" s="36" t="s">
        <v>11</v>
      </c>
      <c r="E202" s="36"/>
      <c r="F202" s="36" t="s">
        <v>109</v>
      </c>
      <c r="G202" s="36" t="s">
        <v>11</v>
      </c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>
        <v>1</v>
      </c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55">
        <v>0</v>
      </c>
    </row>
    <row r="203" spans="1:120" hidden="1" x14ac:dyDescent="0.25">
      <c r="A203" s="35">
        <v>102</v>
      </c>
      <c r="B203" s="36" t="s">
        <v>241</v>
      </c>
      <c r="C203" s="36" t="s">
        <v>28</v>
      </c>
      <c r="D203" s="36" t="s">
        <v>11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>
        <v>4</v>
      </c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56">
        <v>6</v>
      </c>
    </row>
    <row r="204" spans="1:120" hidden="1" x14ac:dyDescent="0.25">
      <c r="A204" s="35">
        <v>102</v>
      </c>
      <c r="B204" s="36" t="s">
        <v>241</v>
      </c>
      <c r="C204" s="36" t="s">
        <v>28</v>
      </c>
      <c r="D204" s="36" t="s">
        <v>11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>
        <v>3</v>
      </c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55">
        <v>0</v>
      </c>
    </row>
    <row r="205" spans="1:120" hidden="1" x14ac:dyDescent="0.25">
      <c r="A205" s="35">
        <v>102</v>
      </c>
      <c r="B205" s="36" t="s">
        <v>241</v>
      </c>
      <c r="C205" s="36" t="s">
        <v>28</v>
      </c>
      <c r="D205" s="36" t="s">
        <v>11</v>
      </c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>
        <v>5</v>
      </c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55">
        <v>0</v>
      </c>
    </row>
    <row r="206" spans="1:120" hidden="1" x14ac:dyDescent="0.25">
      <c r="A206" s="38">
        <v>102</v>
      </c>
      <c r="B206" s="39" t="s">
        <v>241</v>
      </c>
      <c r="C206" s="39" t="s">
        <v>28</v>
      </c>
      <c r="D206" s="39" t="s">
        <v>11</v>
      </c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>
        <v>4</v>
      </c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55">
        <v>0</v>
      </c>
    </row>
    <row r="207" spans="1:120" hidden="1" x14ac:dyDescent="0.25">
      <c r="A207" s="35">
        <v>60</v>
      </c>
      <c r="B207" s="36" t="s">
        <v>340</v>
      </c>
      <c r="C207" s="36" t="s">
        <v>28</v>
      </c>
      <c r="D207" s="36" t="s">
        <v>11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>
        <v>3</v>
      </c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56">
        <v>4</v>
      </c>
    </row>
    <row r="208" spans="1:120" hidden="1" x14ac:dyDescent="0.25">
      <c r="A208" s="35">
        <v>60</v>
      </c>
      <c r="B208" s="36" t="s">
        <v>340</v>
      </c>
      <c r="C208" s="36" t="s">
        <v>28</v>
      </c>
      <c r="D208" s="36" t="s">
        <v>11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>
        <v>4</v>
      </c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56">
        <v>2</v>
      </c>
    </row>
    <row r="209" spans="1:120" hidden="1" x14ac:dyDescent="0.25">
      <c r="A209" s="38">
        <v>35</v>
      </c>
      <c r="B209" s="39" t="s">
        <v>341</v>
      </c>
      <c r="C209" s="39" t="s">
        <v>28</v>
      </c>
      <c r="D209" s="39" t="s">
        <v>11</v>
      </c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>
        <v>4</v>
      </c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58">
        <v>2</v>
      </c>
    </row>
    <row r="210" spans="1:120" hidden="1" x14ac:dyDescent="0.25">
      <c r="A210" s="10">
        <v>35</v>
      </c>
      <c r="B210" s="2" t="s">
        <v>341</v>
      </c>
      <c r="C210" s="2" t="s">
        <v>28</v>
      </c>
      <c r="D210" s="2" t="s">
        <v>11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>
        <v>5</v>
      </c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57">
        <v>2</v>
      </c>
    </row>
    <row r="211" spans="1:120" hidden="1" x14ac:dyDescent="0.25">
      <c r="A211" s="10">
        <v>35</v>
      </c>
      <c r="B211" s="2" t="s">
        <v>341</v>
      </c>
      <c r="C211" s="2" t="s">
        <v>28</v>
      </c>
      <c r="D211" s="2" t="s">
        <v>11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>
        <v>3</v>
      </c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57">
        <v>4</v>
      </c>
    </row>
    <row r="212" spans="1:120" hidden="1" x14ac:dyDescent="0.25">
      <c r="A212" s="10">
        <v>35</v>
      </c>
      <c r="B212" s="2" t="s">
        <v>341</v>
      </c>
      <c r="C212" s="2" t="s">
        <v>28</v>
      </c>
      <c r="D212" s="2" t="s">
        <v>11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>
        <v>3</v>
      </c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57">
        <v>4</v>
      </c>
    </row>
    <row r="213" spans="1:120" hidden="1" x14ac:dyDescent="0.25">
      <c r="A213" s="44">
        <v>35</v>
      </c>
      <c r="B213" s="19" t="s">
        <v>341</v>
      </c>
      <c r="C213" s="19" t="s">
        <v>28</v>
      </c>
      <c r="D213" s="19" t="s">
        <v>11</v>
      </c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>
        <v>5</v>
      </c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59">
        <v>2</v>
      </c>
    </row>
    <row r="214" spans="1:120" hidden="1" x14ac:dyDescent="0.25">
      <c r="A214" s="10">
        <v>35</v>
      </c>
      <c r="B214" s="2" t="s">
        <v>341</v>
      </c>
      <c r="C214" s="2" t="s">
        <v>28</v>
      </c>
      <c r="D214" s="2" t="s">
        <v>11</v>
      </c>
      <c r="E214" s="2"/>
      <c r="F214" s="2"/>
      <c r="G214" s="2">
        <v>3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55">
        <v>0</v>
      </c>
    </row>
    <row r="215" spans="1:120" hidden="1" x14ac:dyDescent="0.25">
      <c r="A215" s="35">
        <v>118</v>
      </c>
      <c r="B215" s="36" t="s">
        <v>342</v>
      </c>
      <c r="C215" s="36" t="s">
        <v>28</v>
      </c>
      <c r="D215" s="36" t="s">
        <v>11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>
        <v>2</v>
      </c>
      <c r="DN215" s="36"/>
      <c r="DO215" s="36"/>
      <c r="DP215" s="56">
        <v>4</v>
      </c>
    </row>
    <row r="216" spans="1:120" hidden="1" x14ac:dyDescent="0.25">
      <c r="A216" s="35">
        <v>118</v>
      </c>
      <c r="B216" s="36" t="s">
        <v>342</v>
      </c>
      <c r="C216" s="36" t="s">
        <v>28</v>
      </c>
      <c r="D216" s="36" t="s">
        <v>11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>
        <v>4</v>
      </c>
      <c r="DK216" s="36"/>
      <c r="DL216" s="36"/>
      <c r="DM216" s="36"/>
      <c r="DN216" s="36"/>
      <c r="DO216" s="36"/>
      <c r="DP216" s="56">
        <v>2</v>
      </c>
    </row>
    <row r="217" spans="1:120" hidden="1" x14ac:dyDescent="0.25">
      <c r="A217" s="35">
        <v>118</v>
      </c>
      <c r="B217" s="36" t="s">
        <v>342</v>
      </c>
      <c r="C217" s="36" t="s">
        <v>28</v>
      </c>
      <c r="D217" s="36" t="s">
        <v>11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>
        <v>5</v>
      </c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56">
        <v>2</v>
      </c>
    </row>
    <row r="218" spans="1:120" hidden="1" x14ac:dyDescent="0.25">
      <c r="A218" s="35">
        <v>118</v>
      </c>
      <c r="B218" s="36" t="s">
        <v>342</v>
      </c>
      <c r="C218" s="36" t="s">
        <v>28</v>
      </c>
      <c r="D218" s="36" t="s">
        <v>11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>
        <v>4</v>
      </c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56">
        <v>4</v>
      </c>
    </row>
    <row r="219" spans="1:120" hidden="1" x14ac:dyDescent="0.25">
      <c r="A219" s="35">
        <v>118</v>
      </c>
      <c r="B219" s="36" t="s">
        <v>342</v>
      </c>
      <c r="C219" s="36" t="s">
        <v>28</v>
      </c>
      <c r="D219" s="36" t="s">
        <v>11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>
        <v>4</v>
      </c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56">
        <v>4</v>
      </c>
    </row>
    <row r="220" spans="1:120" hidden="1" x14ac:dyDescent="0.25">
      <c r="A220" s="10">
        <v>29</v>
      </c>
      <c r="B220" s="2" t="s">
        <v>343</v>
      </c>
      <c r="C220" s="2" t="s">
        <v>28</v>
      </c>
      <c r="D220" s="2" t="s">
        <v>11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 t="s">
        <v>139</v>
      </c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55">
        <v>0</v>
      </c>
    </row>
    <row r="221" spans="1:120" hidden="1" x14ac:dyDescent="0.25">
      <c r="A221" s="10">
        <v>29</v>
      </c>
      <c r="B221" s="2" t="s">
        <v>343</v>
      </c>
      <c r="C221" s="2" t="s">
        <v>28</v>
      </c>
      <c r="D221" s="2" t="s">
        <v>11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 t="s">
        <v>137</v>
      </c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55">
        <v>0</v>
      </c>
    </row>
    <row r="222" spans="1:120" hidden="1" x14ac:dyDescent="0.25">
      <c r="A222" s="35">
        <v>278</v>
      </c>
      <c r="B222" s="36" t="s">
        <v>242</v>
      </c>
      <c r="C222" s="36" t="s">
        <v>28</v>
      </c>
      <c r="D222" s="36" t="s">
        <v>11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>
        <v>3</v>
      </c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56">
        <v>8</v>
      </c>
    </row>
    <row r="223" spans="1:120" hidden="1" x14ac:dyDescent="0.25">
      <c r="A223" s="38">
        <v>278</v>
      </c>
      <c r="B223" s="39" t="s">
        <v>242</v>
      </c>
      <c r="C223" s="39" t="s">
        <v>28</v>
      </c>
      <c r="D223" s="39" t="s">
        <v>11</v>
      </c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>
        <v>2</v>
      </c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58">
        <v>8</v>
      </c>
    </row>
    <row r="224" spans="1:120" hidden="1" x14ac:dyDescent="0.25">
      <c r="A224" s="35">
        <v>278</v>
      </c>
      <c r="B224" s="36" t="s">
        <v>242</v>
      </c>
      <c r="C224" s="36" t="s">
        <v>28</v>
      </c>
      <c r="D224" s="36" t="s">
        <v>11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>
        <v>2</v>
      </c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56">
        <v>8</v>
      </c>
    </row>
    <row r="225" spans="1:120" hidden="1" x14ac:dyDescent="0.25">
      <c r="A225" s="35">
        <v>103</v>
      </c>
      <c r="B225" s="36" t="s">
        <v>346</v>
      </c>
      <c r="C225" s="36" t="s">
        <v>28</v>
      </c>
      <c r="D225" s="36" t="s">
        <v>11</v>
      </c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>
        <v>2</v>
      </c>
      <c r="DI225" s="36"/>
      <c r="DJ225" s="36"/>
      <c r="DK225" s="36"/>
      <c r="DL225" s="36"/>
      <c r="DM225" s="36"/>
      <c r="DN225" s="36"/>
      <c r="DO225" s="36"/>
      <c r="DP225" s="56">
        <v>4</v>
      </c>
    </row>
    <row r="226" spans="1:120" hidden="1" x14ac:dyDescent="0.25">
      <c r="A226" s="38">
        <v>103</v>
      </c>
      <c r="B226" s="36" t="s">
        <v>346</v>
      </c>
      <c r="C226" s="39" t="s">
        <v>28</v>
      </c>
      <c r="D226" s="39" t="s">
        <v>11</v>
      </c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>
        <v>4</v>
      </c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55">
        <v>0</v>
      </c>
    </row>
    <row r="227" spans="1:120" hidden="1" x14ac:dyDescent="0.25">
      <c r="A227" s="35">
        <v>103</v>
      </c>
      <c r="B227" s="36" t="s">
        <v>243</v>
      </c>
      <c r="C227" s="36" t="s">
        <v>28</v>
      </c>
      <c r="D227" s="36" t="s">
        <v>11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>
        <v>1</v>
      </c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56">
        <v>18</v>
      </c>
    </row>
    <row r="228" spans="1:120" hidden="1" x14ac:dyDescent="0.25">
      <c r="A228" s="35">
        <v>103</v>
      </c>
      <c r="B228" s="36" t="s">
        <v>243</v>
      </c>
      <c r="C228" s="36" t="s">
        <v>28</v>
      </c>
      <c r="D228" s="36" t="s">
        <v>11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>
        <v>2</v>
      </c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55">
        <v>0</v>
      </c>
    </row>
    <row r="229" spans="1:120" hidden="1" x14ac:dyDescent="0.25">
      <c r="A229" s="35">
        <v>103</v>
      </c>
      <c r="B229" s="36" t="s">
        <v>243</v>
      </c>
      <c r="C229" s="36" t="s">
        <v>28</v>
      </c>
      <c r="D229" s="36" t="s">
        <v>11</v>
      </c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>
        <v>2</v>
      </c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55">
        <v>0</v>
      </c>
    </row>
    <row r="230" spans="1:120" hidden="1" x14ac:dyDescent="0.25">
      <c r="A230" s="35">
        <v>103</v>
      </c>
      <c r="B230" s="36" t="s">
        <v>243</v>
      </c>
      <c r="C230" s="36" t="s">
        <v>28</v>
      </c>
      <c r="D230" s="36" t="s">
        <v>11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>
        <v>1</v>
      </c>
      <c r="DH230" s="36"/>
      <c r="DI230" s="36"/>
      <c r="DJ230" s="36"/>
      <c r="DK230" s="36"/>
      <c r="DL230" s="36"/>
      <c r="DM230" s="36"/>
      <c r="DN230" s="36"/>
      <c r="DO230" s="36"/>
      <c r="DP230" s="55">
        <v>0</v>
      </c>
    </row>
    <row r="231" spans="1:120" hidden="1" x14ac:dyDescent="0.25">
      <c r="A231" s="35">
        <v>70</v>
      </c>
      <c r="B231" s="36" t="s">
        <v>347</v>
      </c>
      <c r="C231" s="36" t="s">
        <v>28</v>
      </c>
      <c r="D231" s="36" t="s">
        <v>11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>
        <v>3</v>
      </c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56">
        <v>4</v>
      </c>
    </row>
    <row r="232" spans="1:120" hidden="1" x14ac:dyDescent="0.25">
      <c r="A232" s="38">
        <v>70</v>
      </c>
      <c r="B232" s="39" t="s">
        <v>347</v>
      </c>
      <c r="C232" s="39" t="s">
        <v>28</v>
      </c>
      <c r="D232" s="39" t="s">
        <v>11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>
        <v>2</v>
      </c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58">
        <v>4</v>
      </c>
    </row>
    <row r="233" spans="1:120" hidden="1" x14ac:dyDescent="0.25">
      <c r="A233" s="35">
        <v>70</v>
      </c>
      <c r="B233" s="39" t="s">
        <v>347</v>
      </c>
      <c r="C233" s="36" t="s">
        <v>28</v>
      </c>
      <c r="D233" s="36" t="s">
        <v>11</v>
      </c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>
        <v>2</v>
      </c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56">
        <v>4</v>
      </c>
    </row>
    <row r="234" spans="1:120" hidden="1" x14ac:dyDescent="0.25">
      <c r="A234" s="35">
        <v>70</v>
      </c>
      <c r="B234" s="39" t="s">
        <v>347</v>
      </c>
      <c r="C234" s="36" t="s">
        <v>28</v>
      </c>
      <c r="D234" s="36" t="s">
        <v>11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>
        <v>3</v>
      </c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56">
        <v>4</v>
      </c>
    </row>
    <row r="235" spans="1:120" hidden="1" x14ac:dyDescent="0.25">
      <c r="A235" s="35">
        <v>83</v>
      </c>
      <c r="B235" s="39" t="s">
        <v>352</v>
      </c>
      <c r="C235" s="36" t="s">
        <v>28</v>
      </c>
      <c r="D235" s="36" t="s">
        <v>11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>
        <v>1</v>
      </c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56">
        <v>6</v>
      </c>
    </row>
    <row r="236" spans="1:120" hidden="1" x14ac:dyDescent="0.25">
      <c r="A236" s="35">
        <v>83</v>
      </c>
      <c r="B236" s="39" t="s">
        <v>352</v>
      </c>
      <c r="C236" s="36" t="s">
        <v>28</v>
      </c>
      <c r="D236" s="36" t="s">
        <v>11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>
        <v>1</v>
      </c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56">
        <v>6</v>
      </c>
    </row>
    <row r="237" spans="1:120" hidden="1" x14ac:dyDescent="0.25">
      <c r="A237" s="38">
        <v>83</v>
      </c>
      <c r="B237" s="36" t="s">
        <v>352</v>
      </c>
      <c r="C237" s="39" t="s">
        <v>28</v>
      </c>
      <c r="D237" s="39" t="s">
        <v>11</v>
      </c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>
        <v>2</v>
      </c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58">
        <v>4</v>
      </c>
    </row>
    <row r="238" spans="1:120" hidden="1" x14ac:dyDescent="0.25">
      <c r="A238" s="35">
        <v>83</v>
      </c>
      <c r="B238" s="36" t="s">
        <v>352</v>
      </c>
      <c r="C238" s="36" t="s">
        <v>28</v>
      </c>
      <c r="D238" s="36" t="s">
        <v>11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>
        <v>4</v>
      </c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56">
        <v>4</v>
      </c>
    </row>
    <row r="239" spans="1:120" hidden="1" x14ac:dyDescent="0.25">
      <c r="A239" s="35">
        <v>83</v>
      </c>
      <c r="B239" s="36" t="s">
        <v>352</v>
      </c>
      <c r="C239" s="36" t="s">
        <v>28</v>
      </c>
      <c r="D239" s="36" t="s">
        <v>11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>
        <v>6</v>
      </c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55">
        <v>0</v>
      </c>
    </row>
    <row r="240" spans="1:120" hidden="1" x14ac:dyDescent="0.25">
      <c r="A240" s="38">
        <v>83</v>
      </c>
      <c r="B240" s="36" t="s">
        <v>352</v>
      </c>
      <c r="C240" s="39" t="s">
        <v>28</v>
      </c>
      <c r="D240" s="39" t="s">
        <v>11</v>
      </c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>
        <v>3</v>
      </c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55">
        <v>0</v>
      </c>
    </row>
    <row r="241" spans="1:120" hidden="1" x14ac:dyDescent="0.25">
      <c r="A241" s="35">
        <v>83</v>
      </c>
      <c r="B241" s="36" t="s">
        <v>352</v>
      </c>
      <c r="C241" s="36" t="s">
        <v>28</v>
      </c>
      <c r="D241" s="36" t="s">
        <v>11</v>
      </c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>
        <v>2</v>
      </c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55">
        <v>0</v>
      </c>
    </row>
    <row r="242" spans="1:120" hidden="1" x14ac:dyDescent="0.25">
      <c r="A242" s="35">
        <v>83</v>
      </c>
      <c r="B242" s="36" t="s">
        <v>352</v>
      </c>
      <c r="C242" s="36" t="s">
        <v>28</v>
      </c>
      <c r="D242" s="36" t="s">
        <v>11</v>
      </c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>
        <v>5</v>
      </c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55">
        <v>0</v>
      </c>
    </row>
    <row r="243" spans="1:120" hidden="1" x14ac:dyDescent="0.25">
      <c r="A243" s="35">
        <v>114</v>
      </c>
      <c r="B243" s="36" t="s">
        <v>353</v>
      </c>
      <c r="C243" s="36" t="s">
        <v>28</v>
      </c>
      <c r="D243" s="36" t="s">
        <v>11</v>
      </c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>
        <v>2</v>
      </c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56">
        <v>8</v>
      </c>
    </row>
    <row r="244" spans="1:120" hidden="1" x14ac:dyDescent="0.25">
      <c r="A244" s="35">
        <v>32</v>
      </c>
      <c r="B244" s="36" t="s">
        <v>354</v>
      </c>
      <c r="C244" s="36" t="s">
        <v>28</v>
      </c>
      <c r="D244" s="36" t="s">
        <v>11</v>
      </c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>
        <v>5</v>
      </c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56">
        <v>2</v>
      </c>
    </row>
    <row r="245" spans="1:120" hidden="1" x14ac:dyDescent="0.25">
      <c r="A245" s="10">
        <v>32</v>
      </c>
      <c r="B245" s="2" t="s">
        <v>354</v>
      </c>
      <c r="C245" s="2" t="s">
        <v>28</v>
      </c>
      <c r="D245" s="2" t="s">
        <v>11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>
        <v>7</v>
      </c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1"/>
      <c r="AR245" s="1"/>
      <c r="AS245" s="1"/>
      <c r="AT245" s="1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55">
        <v>0</v>
      </c>
    </row>
    <row r="246" spans="1:120" hidden="1" x14ac:dyDescent="0.25">
      <c r="A246" s="10">
        <v>45</v>
      </c>
      <c r="B246" s="2" t="s">
        <v>355</v>
      </c>
      <c r="C246" s="2" t="s">
        <v>28</v>
      </c>
      <c r="D246" s="2" t="s">
        <v>11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>
        <v>4</v>
      </c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57">
        <v>2</v>
      </c>
    </row>
    <row r="247" spans="1:120" hidden="1" x14ac:dyDescent="0.25">
      <c r="A247" s="44">
        <v>45</v>
      </c>
      <c r="B247" s="19" t="s">
        <v>355</v>
      </c>
      <c r="C247" s="19" t="s">
        <v>28</v>
      </c>
      <c r="D247" s="19" t="s">
        <v>11</v>
      </c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>
        <v>6</v>
      </c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59">
        <v>2</v>
      </c>
    </row>
    <row r="248" spans="1:120" hidden="1" x14ac:dyDescent="0.25">
      <c r="A248" s="10">
        <v>45</v>
      </c>
      <c r="B248" s="2" t="s">
        <v>218</v>
      </c>
      <c r="C248" s="2" t="s">
        <v>28</v>
      </c>
      <c r="D248" s="2" t="s">
        <v>11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>
        <v>1</v>
      </c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57">
        <v>12</v>
      </c>
    </row>
    <row r="249" spans="1:120" hidden="1" x14ac:dyDescent="0.25">
      <c r="A249" s="10">
        <v>45</v>
      </c>
      <c r="B249" s="2" t="s">
        <v>218</v>
      </c>
      <c r="C249" s="2" t="s">
        <v>28</v>
      </c>
      <c r="D249" s="2" t="s">
        <v>11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>
        <v>1</v>
      </c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57">
        <v>12</v>
      </c>
    </row>
    <row r="250" spans="1:120" hidden="1" x14ac:dyDescent="0.25">
      <c r="A250" s="35">
        <v>107</v>
      </c>
      <c r="B250" s="36" t="s">
        <v>356</v>
      </c>
      <c r="C250" s="36" t="s">
        <v>28</v>
      </c>
      <c r="D250" s="36" t="s">
        <v>11</v>
      </c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>
        <v>7</v>
      </c>
      <c r="DP250" s="55">
        <v>0</v>
      </c>
    </row>
    <row r="251" spans="1:120" hidden="1" x14ac:dyDescent="0.25">
      <c r="A251" s="38">
        <v>107</v>
      </c>
      <c r="B251" s="39" t="s">
        <v>245</v>
      </c>
      <c r="C251" s="39" t="s">
        <v>28</v>
      </c>
      <c r="D251" s="39" t="s">
        <v>11</v>
      </c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>
        <v>1</v>
      </c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55">
        <v>0</v>
      </c>
    </row>
    <row r="252" spans="1:120" hidden="1" x14ac:dyDescent="0.25">
      <c r="A252" s="35">
        <v>107</v>
      </c>
      <c r="B252" s="36" t="s">
        <v>245</v>
      </c>
      <c r="C252" s="36" t="s">
        <v>28</v>
      </c>
      <c r="D252" s="36" t="s">
        <v>11</v>
      </c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>
        <v>1</v>
      </c>
      <c r="DO252" s="36"/>
      <c r="DP252" s="55">
        <v>0</v>
      </c>
    </row>
    <row r="253" spans="1:120" hidden="1" x14ac:dyDescent="0.25">
      <c r="A253" s="35">
        <v>85</v>
      </c>
      <c r="B253" s="36" t="s">
        <v>225</v>
      </c>
      <c r="C253" s="36" t="s">
        <v>28</v>
      </c>
      <c r="D253" s="36" t="s">
        <v>11</v>
      </c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>
        <v>4</v>
      </c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56">
        <v>4</v>
      </c>
    </row>
    <row r="254" spans="1:120" hidden="1" x14ac:dyDescent="0.25">
      <c r="A254" s="35">
        <v>85</v>
      </c>
      <c r="B254" s="36" t="s">
        <v>225</v>
      </c>
      <c r="C254" s="36" t="s">
        <v>28</v>
      </c>
      <c r="D254" s="36" t="s">
        <v>11</v>
      </c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>
        <v>4</v>
      </c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56">
        <v>4</v>
      </c>
    </row>
    <row r="255" spans="1:120" hidden="1" x14ac:dyDescent="0.25">
      <c r="A255" s="35">
        <v>108</v>
      </c>
      <c r="B255" s="36" t="s">
        <v>358</v>
      </c>
      <c r="C255" s="2" t="s">
        <v>30</v>
      </c>
      <c r="D255" s="36" t="s">
        <v>12</v>
      </c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>
        <v>3</v>
      </c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56">
        <v>2</v>
      </c>
    </row>
    <row r="256" spans="1:120" hidden="1" x14ac:dyDescent="0.25">
      <c r="A256" s="35">
        <v>109</v>
      </c>
      <c r="B256" s="36" t="s">
        <v>260</v>
      </c>
      <c r="C256" s="2" t="s">
        <v>30</v>
      </c>
      <c r="D256" s="36" t="s">
        <v>12</v>
      </c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>
        <v>4</v>
      </c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56">
        <v>1</v>
      </c>
    </row>
    <row r="257" spans="1:120" hidden="1" x14ac:dyDescent="0.25">
      <c r="A257" s="35">
        <v>109</v>
      </c>
      <c r="B257" s="36" t="s">
        <v>230</v>
      </c>
      <c r="C257" s="2" t="s">
        <v>30</v>
      </c>
      <c r="D257" s="36" t="s">
        <v>12</v>
      </c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>
        <v>3</v>
      </c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56">
        <v>4</v>
      </c>
    </row>
    <row r="258" spans="1:120" hidden="1" x14ac:dyDescent="0.25">
      <c r="A258" s="35">
        <v>119</v>
      </c>
      <c r="B258" s="36" t="s">
        <v>314</v>
      </c>
      <c r="C258" s="36" t="s">
        <v>32</v>
      </c>
      <c r="D258" s="36" t="s">
        <v>146</v>
      </c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>
        <v>1</v>
      </c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55">
        <v>6</v>
      </c>
    </row>
    <row r="259" spans="1:120" hidden="1" x14ac:dyDescent="0.25">
      <c r="A259" s="35">
        <v>90</v>
      </c>
      <c r="B259" s="36" t="s">
        <v>231</v>
      </c>
      <c r="C259" s="36" t="s">
        <v>32</v>
      </c>
      <c r="D259" s="36" t="s">
        <v>146</v>
      </c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>
        <v>1</v>
      </c>
      <c r="CX259" s="36"/>
      <c r="CY259" s="36"/>
      <c r="CZ259" s="36"/>
      <c r="DA259" s="36"/>
      <c r="DB259" s="36"/>
      <c r="DC259" s="36"/>
      <c r="DD259" s="36"/>
      <c r="DE259" s="36"/>
      <c r="DF259" s="36"/>
      <c r="DG259" s="36"/>
      <c r="DH259" s="36"/>
      <c r="DI259" s="36"/>
      <c r="DJ259" s="36"/>
      <c r="DK259" s="36"/>
      <c r="DL259" s="36"/>
      <c r="DM259" s="36"/>
      <c r="DN259" s="36"/>
      <c r="DO259" s="36"/>
      <c r="DP259" s="55">
        <v>9</v>
      </c>
    </row>
    <row r="260" spans="1:120" hidden="1" x14ac:dyDescent="0.25">
      <c r="A260" s="35">
        <v>96</v>
      </c>
      <c r="B260" s="36" t="s">
        <v>234</v>
      </c>
      <c r="C260" s="36" t="s">
        <v>23</v>
      </c>
      <c r="D260" s="36" t="s">
        <v>53</v>
      </c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>
        <v>3</v>
      </c>
      <c r="CX260" s="36"/>
      <c r="CY260" s="36"/>
      <c r="CZ260" s="36"/>
      <c r="DA260" s="36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55">
        <v>6</v>
      </c>
    </row>
    <row r="261" spans="1:120" hidden="1" x14ac:dyDescent="0.25">
      <c r="A261" s="35">
        <v>120</v>
      </c>
      <c r="B261" s="36" t="s">
        <v>233</v>
      </c>
      <c r="C261" s="36" t="s">
        <v>23</v>
      </c>
      <c r="D261" s="36" t="s">
        <v>57</v>
      </c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>
        <v>4</v>
      </c>
      <c r="CX261" s="36"/>
      <c r="CY261" s="36"/>
      <c r="CZ261" s="36"/>
      <c r="DA261" s="36"/>
      <c r="DB261" s="36"/>
      <c r="DC261" s="36"/>
      <c r="DD261" s="36"/>
      <c r="DE261" s="36"/>
      <c r="DF261" s="36"/>
      <c r="DG261" s="36"/>
      <c r="DH261" s="36"/>
      <c r="DI261" s="36"/>
      <c r="DJ261" s="36"/>
      <c r="DK261" s="36"/>
      <c r="DL261" s="36"/>
      <c r="DM261" s="36"/>
      <c r="DN261" s="36"/>
      <c r="DO261" s="36"/>
      <c r="DP261" s="55">
        <v>4</v>
      </c>
    </row>
    <row r="262" spans="1:120" hidden="1" x14ac:dyDescent="0.25">
      <c r="A262" s="38">
        <v>117</v>
      </c>
      <c r="B262" s="36" t="s">
        <v>294</v>
      </c>
      <c r="C262" s="39" t="s">
        <v>23</v>
      </c>
      <c r="D262" s="39" t="s">
        <v>53</v>
      </c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>
        <v>3</v>
      </c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55">
        <v>4</v>
      </c>
    </row>
    <row r="263" spans="1:120" hidden="1" x14ac:dyDescent="0.25">
      <c r="A263" s="35">
        <v>116</v>
      </c>
      <c r="B263" s="36" t="s">
        <v>239</v>
      </c>
      <c r="C263" s="36" t="s">
        <v>23</v>
      </c>
      <c r="D263" s="36" t="s">
        <v>53</v>
      </c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>
        <v>4</v>
      </c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55">
        <v>4</v>
      </c>
    </row>
    <row r="264" spans="1:120" hidden="1" x14ac:dyDescent="0.25">
      <c r="A264" s="35">
        <v>286</v>
      </c>
      <c r="B264" s="36" t="s">
        <v>350</v>
      </c>
      <c r="C264" s="2" t="s">
        <v>30</v>
      </c>
      <c r="D264" s="36" t="s">
        <v>12</v>
      </c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>
        <v>1</v>
      </c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55">
        <v>6</v>
      </c>
    </row>
    <row r="265" spans="1:120" x14ac:dyDescent="0.25">
      <c r="A265" s="38">
        <v>285</v>
      </c>
      <c r="B265" s="39" t="s">
        <v>305</v>
      </c>
      <c r="C265" s="39" t="s">
        <v>249</v>
      </c>
      <c r="D265" s="39" t="s">
        <v>184</v>
      </c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>
        <v>2</v>
      </c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55">
        <v>4</v>
      </c>
    </row>
    <row r="266" spans="1:120" hidden="1" x14ac:dyDescent="0.25">
      <c r="A266" s="35">
        <v>109</v>
      </c>
      <c r="B266" s="36" t="s">
        <v>260</v>
      </c>
      <c r="C266" s="2" t="s">
        <v>30</v>
      </c>
      <c r="D266" s="36" t="s">
        <v>12</v>
      </c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>
        <v>3</v>
      </c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55">
        <v>4</v>
      </c>
    </row>
    <row r="267" spans="1:120" hidden="1" x14ac:dyDescent="0.25">
      <c r="A267" s="35">
        <v>108</v>
      </c>
      <c r="B267" s="36" t="s">
        <v>358</v>
      </c>
      <c r="C267" s="2" t="s">
        <v>30</v>
      </c>
      <c r="D267" s="36" t="s">
        <v>12</v>
      </c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>
        <v>4</v>
      </c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55">
        <v>2</v>
      </c>
    </row>
    <row r="268" spans="1:120" hidden="1" x14ac:dyDescent="0.25">
      <c r="A268" s="38">
        <v>121</v>
      </c>
      <c r="B268" s="39" t="s">
        <v>235</v>
      </c>
      <c r="C268" s="36" t="s">
        <v>37</v>
      </c>
      <c r="D268" s="39" t="s">
        <v>18</v>
      </c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>
        <v>1</v>
      </c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55">
        <v>9</v>
      </c>
    </row>
    <row r="269" spans="1:120" hidden="1" x14ac:dyDescent="0.25">
      <c r="A269" s="38">
        <v>286</v>
      </c>
      <c r="B269" s="39" t="s">
        <v>244</v>
      </c>
      <c r="C269" s="2" t="s">
        <v>30</v>
      </c>
      <c r="D269" s="39" t="s">
        <v>12</v>
      </c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>
        <v>3</v>
      </c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55">
        <v>6</v>
      </c>
    </row>
    <row r="270" spans="1:120" hidden="1" x14ac:dyDescent="0.25">
      <c r="A270" s="35">
        <v>109</v>
      </c>
      <c r="B270" s="36" t="s">
        <v>230</v>
      </c>
      <c r="C270" s="2" t="s">
        <v>30</v>
      </c>
      <c r="D270" s="36" t="s">
        <v>12</v>
      </c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>
        <v>5</v>
      </c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56">
        <v>4</v>
      </c>
    </row>
    <row r="271" spans="1:120" hidden="1" x14ac:dyDescent="0.25">
      <c r="A271" s="35">
        <v>119</v>
      </c>
      <c r="B271" s="36" t="s">
        <v>314</v>
      </c>
      <c r="C271" s="36" t="s">
        <v>32</v>
      </c>
      <c r="D271" s="36" t="s">
        <v>146</v>
      </c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>
        <v>5</v>
      </c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56">
        <v>1</v>
      </c>
    </row>
    <row r="272" spans="1:120" hidden="1" x14ac:dyDescent="0.25">
      <c r="A272" s="35">
        <v>117</v>
      </c>
      <c r="B272" s="36" t="s">
        <v>294</v>
      </c>
      <c r="C272" s="36" t="s">
        <v>23</v>
      </c>
      <c r="D272" s="36" t="s">
        <v>53</v>
      </c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>
        <v>6</v>
      </c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56">
        <v>1</v>
      </c>
    </row>
    <row r="273" spans="1:120" hidden="1" x14ac:dyDescent="0.25">
      <c r="A273" s="35">
        <v>109</v>
      </c>
      <c r="B273" s="36" t="s">
        <v>260</v>
      </c>
      <c r="C273" s="2" t="s">
        <v>30</v>
      </c>
      <c r="D273" s="36" t="s">
        <v>12</v>
      </c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>
        <v>2</v>
      </c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55">
        <v>2</v>
      </c>
    </row>
    <row r="274" spans="1:120" hidden="1" x14ac:dyDescent="0.25">
      <c r="A274" s="35">
        <v>108</v>
      </c>
      <c r="B274" s="36" t="s">
        <v>358</v>
      </c>
      <c r="C274" s="2" t="s">
        <v>30</v>
      </c>
      <c r="D274" s="36" t="s">
        <v>12</v>
      </c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>
        <v>6</v>
      </c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56">
        <v>1</v>
      </c>
    </row>
    <row r="275" spans="1:120" x14ac:dyDescent="0.25">
      <c r="A275" s="35">
        <v>285</v>
      </c>
      <c r="B275" s="36" t="s">
        <v>305</v>
      </c>
      <c r="C275" s="36" t="s">
        <v>249</v>
      </c>
      <c r="D275" s="36" t="s">
        <v>184</v>
      </c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>
        <v>7</v>
      </c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56"/>
    </row>
    <row r="276" spans="1:120" hidden="1" x14ac:dyDescent="0.25">
      <c r="A276" s="35">
        <v>121</v>
      </c>
      <c r="B276" s="36" t="s">
        <v>235</v>
      </c>
      <c r="C276" s="36" t="s">
        <v>37</v>
      </c>
      <c r="D276" s="36" t="s">
        <v>18</v>
      </c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>
        <v>1</v>
      </c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55">
        <v>6</v>
      </c>
    </row>
    <row r="277" spans="1:120" hidden="1" x14ac:dyDescent="0.25">
      <c r="A277" s="35">
        <v>109</v>
      </c>
      <c r="B277" s="36" t="s">
        <v>230</v>
      </c>
      <c r="C277" s="2" t="s">
        <v>30</v>
      </c>
      <c r="D277" s="36" t="s">
        <v>12</v>
      </c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>
        <v>3</v>
      </c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55">
        <v>4</v>
      </c>
    </row>
    <row r="278" spans="1:120" hidden="1" x14ac:dyDescent="0.25">
      <c r="A278" s="35">
        <v>286</v>
      </c>
      <c r="B278" s="36" t="s">
        <v>244</v>
      </c>
      <c r="C278" s="2" t="s">
        <v>30</v>
      </c>
      <c r="D278" s="36" t="s">
        <v>12</v>
      </c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>
        <v>5</v>
      </c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55">
        <v>2</v>
      </c>
    </row>
    <row r="279" spans="1:120" hidden="1" x14ac:dyDescent="0.25">
      <c r="A279" s="35">
        <v>109</v>
      </c>
      <c r="B279" s="36" t="s">
        <v>230</v>
      </c>
      <c r="C279" s="2" t="s">
        <v>30</v>
      </c>
      <c r="D279" s="36" t="s">
        <v>12</v>
      </c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>
        <v>2</v>
      </c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55">
        <v>4</v>
      </c>
    </row>
    <row r="280" spans="1:120" hidden="1" x14ac:dyDescent="0.25">
      <c r="A280" s="38">
        <v>121</v>
      </c>
      <c r="B280" s="39" t="s">
        <v>235</v>
      </c>
      <c r="C280" s="36" t="s">
        <v>37</v>
      </c>
      <c r="D280" s="39" t="s">
        <v>18</v>
      </c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>
        <v>3</v>
      </c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55">
        <v>4</v>
      </c>
    </row>
    <row r="281" spans="1:120" hidden="1" x14ac:dyDescent="0.25">
      <c r="A281" s="35">
        <v>120</v>
      </c>
      <c r="B281" s="36" t="s">
        <v>233</v>
      </c>
      <c r="C281" s="36" t="s">
        <v>23</v>
      </c>
      <c r="D281" s="36" t="s">
        <v>57</v>
      </c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>
        <v>4</v>
      </c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56">
        <v>2</v>
      </c>
    </row>
    <row r="282" spans="1:120" hidden="1" x14ac:dyDescent="0.25">
      <c r="A282" s="35">
        <v>286</v>
      </c>
      <c r="B282" s="36" t="s">
        <v>244</v>
      </c>
      <c r="C282" s="2" t="s">
        <v>30</v>
      </c>
      <c r="D282" s="36" t="s">
        <v>12</v>
      </c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>
        <v>5</v>
      </c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55">
        <v>2</v>
      </c>
    </row>
    <row r="283" spans="1:120" hidden="1" x14ac:dyDescent="0.25">
      <c r="A283" s="35">
        <v>96</v>
      </c>
      <c r="B283" s="36" t="s">
        <v>234</v>
      </c>
      <c r="C283" s="36" t="s">
        <v>23</v>
      </c>
      <c r="D283" s="36" t="s">
        <v>53</v>
      </c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>
        <v>6</v>
      </c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56">
        <v>2</v>
      </c>
    </row>
    <row r="284" spans="1:120" hidden="1" x14ac:dyDescent="0.25">
      <c r="A284" s="35">
        <v>109</v>
      </c>
      <c r="B284" s="36" t="s">
        <v>230</v>
      </c>
      <c r="C284" s="2" t="s">
        <v>30</v>
      </c>
      <c r="D284" s="36" t="s">
        <v>12</v>
      </c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>
        <v>2</v>
      </c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56">
        <v>4</v>
      </c>
    </row>
    <row r="285" spans="1:120" hidden="1" x14ac:dyDescent="0.25">
      <c r="A285" s="35">
        <v>286</v>
      </c>
      <c r="B285" s="36" t="s">
        <v>244</v>
      </c>
      <c r="C285" s="2" t="s">
        <v>30</v>
      </c>
      <c r="D285" s="36" t="s">
        <v>12</v>
      </c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>
        <v>3</v>
      </c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56">
        <v>4</v>
      </c>
    </row>
    <row r="286" spans="1:120" hidden="1" x14ac:dyDescent="0.25">
      <c r="A286" s="35">
        <v>116</v>
      </c>
      <c r="B286" s="36" t="s">
        <v>239</v>
      </c>
      <c r="C286" s="36" t="s">
        <v>23</v>
      </c>
      <c r="D286" s="36" t="s">
        <v>53</v>
      </c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>
        <v>4</v>
      </c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56">
        <v>2</v>
      </c>
    </row>
    <row r="287" spans="1:120" hidden="1" x14ac:dyDescent="0.25">
      <c r="A287" s="38">
        <v>286</v>
      </c>
      <c r="B287" s="39" t="s">
        <v>244</v>
      </c>
      <c r="C287" s="2" t="s">
        <v>30</v>
      </c>
      <c r="D287" s="39" t="s">
        <v>12</v>
      </c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>
        <v>4</v>
      </c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  <c r="DH287" s="39"/>
      <c r="DI287" s="39"/>
      <c r="DJ287" s="39"/>
      <c r="DK287" s="39"/>
      <c r="DL287" s="39"/>
      <c r="DM287" s="39"/>
      <c r="DN287" s="39"/>
      <c r="DO287" s="39"/>
      <c r="DP287" s="55">
        <v>2</v>
      </c>
    </row>
    <row r="288" spans="1:120" hidden="1" x14ac:dyDescent="0.25">
      <c r="A288" s="35">
        <v>116</v>
      </c>
      <c r="B288" s="36" t="s">
        <v>239</v>
      </c>
      <c r="C288" s="36" t="s">
        <v>23</v>
      </c>
      <c r="D288" s="36" t="s">
        <v>53</v>
      </c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>
        <v>6</v>
      </c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55">
        <v>2</v>
      </c>
    </row>
    <row r="289" spans="1:120" hidden="1" x14ac:dyDescent="0.25">
      <c r="A289" s="35">
        <v>286</v>
      </c>
      <c r="B289" s="36" t="s">
        <v>244</v>
      </c>
      <c r="C289" s="2" t="s">
        <v>30</v>
      </c>
      <c r="D289" s="36" t="s">
        <v>12</v>
      </c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>
        <v>2</v>
      </c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56">
        <v>4</v>
      </c>
    </row>
    <row r="290" spans="1:120" hidden="1" x14ac:dyDescent="0.25">
      <c r="A290" s="35">
        <v>109</v>
      </c>
      <c r="B290" s="36" t="s">
        <v>230</v>
      </c>
      <c r="C290" s="2" t="s">
        <v>30</v>
      </c>
      <c r="D290" s="36" t="s">
        <v>12</v>
      </c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>
        <v>3</v>
      </c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55">
        <v>4</v>
      </c>
    </row>
    <row r="291" spans="1:120" hidden="1" x14ac:dyDescent="0.25">
      <c r="A291" s="35">
        <v>96</v>
      </c>
      <c r="B291" s="36" t="s">
        <v>234</v>
      </c>
      <c r="C291" s="36" t="s">
        <v>23</v>
      </c>
      <c r="D291" s="36" t="s">
        <v>53</v>
      </c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>
        <v>4</v>
      </c>
      <c r="BZ291" s="36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  <c r="DD291" s="36"/>
      <c r="DE291" s="36"/>
      <c r="DF291" s="36"/>
      <c r="DG291" s="36"/>
      <c r="DH291" s="36"/>
      <c r="DI291" s="36"/>
      <c r="DJ291" s="36"/>
      <c r="DK291" s="36"/>
      <c r="DL291" s="36"/>
      <c r="DM291" s="36"/>
      <c r="DN291" s="36"/>
      <c r="DO291" s="36"/>
      <c r="DP291" s="55">
        <v>2</v>
      </c>
    </row>
    <row r="292" spans="1:120" hidden="1" x14ac:dyDescent="0.25">
      <c r="A292" s="35">
        <v>120</v>
      </c>
      <c r="B292" s="36" t="s">
        <v>233</v>
      </c>
      <c r="C292" s="36" t="s">
        <v>23</v>
      </c>
      <c r="D292" s="36" t="s">
        <v>57</v>
      </c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>
        <v>5</v>
      </c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55">
        <v>2</v>
      </c>
    </row>
    <row r="293" spans="1:120" hidden="1" x14ac:dyDescent="0.25">
      <c r="A293" s="35">
        <v>90</v>
      </c>
      <c r="B293" s="36" t="s">
        <v>231</v>
      </c>
      <c r="C293" s="36" t="s">
        <v>32</v>
      </c>
      <c r="D293" s="36" t="s">
        <v>146</v>
      </c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>
        <v>1</v>
      </c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56">
        <v>6</v>
      </c>
    </row>
    <row r="294" spans="1:120" hidden="1" x14ac:dyDescent="0.25">
      <c r="A294" s="35">
        <v>96</v>
      </c>
      <c r="B294" s="36" t="s">
        <v>234</v>
      </c>
      <c r="C294" s="36" t="s">
        <v>23</v>
      </c>
      <c r="D294" s="36" t="s">
        <v>53</v>
      </c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>
        <v>4</v>
      </c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56">
        <v>2</v>
      </c>
    </row>
    <row r="295" spans="1:120" hidden="1" x14ac:dyDescent="0.25">
      <c r="A295" s="35">
        <v>120</v>
      </c>
      <c r="B295" s="36" t="s">
        <v>233</v>
      </c>
      <c r="C295" s="36" t="s">
        <v>23</v>
      </c>
      <c r="D295" s="36" t="s">
        <v>57</v>
      </c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>
        <v>5</v>
      </c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55">
        <v>2</v>
      </c>
    </row>
    <row r="296" spans="1:120" hidden="1" x14ac:dyDescent="0.25">
      <c r="A296" s="35">
        <v>90</v>
      </c>
      <c r="B296" s="36" t="s">
        <v>231</v>
      </c>
      <c r="C296" s="36" t="s">
        <v>32</v>
      </c>
      <c r="D296" s="36" t="s">
        <v>146</v>
      </c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>
        <v>1</v>
      </c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55">
        <v>3</v>
      </c>
    </row>
    <row r="297" spans="1:120" hidden="1" x14ac:dyDescent="0.25">
      <c r="A297" s="35">
        <v>96</v>
      </c>
      <c r="B297" s="36" t="s">
        <v>234</v>
      </c>
      <c r="C297" s="36" t="s">
        <v>23</v>
      </c>
      <c r="D297" s="36" t="s">
        <v>53</v>
      </c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>
        <v>4</v>
      </c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55">
        <v>1</v>
      </c>
    </row>
    <row r="298" spans="1:120" hidden="1" x14ac:dyDescent="0.25">
      <c r="A298" s="35">
        <v>120</v>
      </c>
      <c r="B298" s="36" t="s">
        <v>233</v>
      </c>
      <c r="C298" s="36" t="s">
        <v>23</v>
      </c>
      <c r="D298" s="36" t="s">
        <v>57</v>
      </c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>
        <v>5</v>
      </c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56">
        <v>1</v>
      </c>
    </row>
    <row r="299" spans="1:120" x14ac:dyDescent="0.25">
      <c r="A299" s="35">
        <v>285</v>
      </c>
      <c r="B299" s="36" t="s">
        <v>305</v>
      </c>
      <c r="C299" s="36" t="s">
        <v>249</v>
      </c>
      <c r="D299" s="36" t="s">
        <v>184</v>
      </c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>
        <v>3</v>
      </c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56">
        <v>2</v>
      </c>
    </row>
    <row r="300" spans="1:120" hidden="1" x14ac:dyDescent="0.25">
      <c r="A300" s="35">
        <v>286</v>
      </c>
      <c r="B300" s="36" t="s">
        <v>244</v>
      </c>
      <c r="C300" s="2" t="s">
        <v>30</v>
      </c>
      <c r="D300" s="36" t="s">
        <v>12</v>
      </c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>
        <v>2</v>
      </c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56">
        <v>4</v>
      </c>
    </row>
    <row r="301" spans="1:120" hidden="1" x14ac:dyDescent="0.25">
      <c r="A301" s="38">
        <v>65</v>
      </c>
      <c r="B301" s="39" t="s">
        <v>264</v>
      </c>
      <c r="C301" s="36" t="s">
        <v>32</v>
      </c>
      <c r="D301" s="39" t="s">
        <v>146</v>
      </c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>
        <v>4</v>
      </c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  <c r="DJ301" s="39"/>
      <c r="DK301" s="39"/>
      <c r="DL301" s="39"/>
      <c r="DM301" s="39"/>
      <c r="DN301" s="39"/>
      <c r="DO301" s="39"/>
      <c r="DP301" s="58">
        <v>1</v>
      </c>
    </row>
    <row r="302" spans="1:120" hidden="1" x14ac:dyDescent="0.25">
      <c r="A302" s="35">
        <v>82</v>
      </c>
      <c r="B302" s="36" t="s">
        <v>308</v>
      </c>
      <c r="C302" s="36" t="s">
        <v>23</v>
      </c>
      <c r="D302" s="36" t="s">
        <v>53</v>
      </c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>
        <v>5</v>
      </c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56">
        <v>1</v>
      </c>
    </row>
    <row r="303" spans="1:120" hidden="1" x14ac:dyDescent="0.25">
      <c r="A303" s="35">
        <v>48</v>
      </c>
      <c r="B303" s="36" t="s">
        <v>357</v>
      </c>
      <c r="C303" s="36" t="s">
        <v>32</v>
      </c>
      <c r="D303" s="36" t="s">
        <v>146</v>
      </c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>
        <v>6</v>
      </c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56">
        <v>1</v>
      </c>
    </row>
    <row r="304" spans="1:120" hidden="1" x14ac:dyDescent="0.25">
      <c r="A304" s="38">
        <v>75</v>
      </c>
      <c r="B304" s="39" t="s">
        <v>300</v>
      </c>
      <c r="C304" s="36" t="s">
        <v>23</v>
      </c>
      <c r="D304" s="39" t="s">
        <v>179</v>
      </c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>
        <v>7</v>
      </c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  <c r="DH304" s="39"/>
      <c r="DI304" s="39"/>
      <c r="DJ304" s="39"/>
      <c r="DK304" s="39"/>
      <c r="DL304" s="39"/>
      <c r="DM304" s="39"/>
      <c r="DN304" s="39"/>
      <c r="DO304" s="39"/>
      <c r="DP304" s="55"/>
    </row>
    <row r="305" spans="1:120" hidden="1" x14ac:dyDescent="0.25">
      <c r="A305" s="35">
        <v>52</v>
      </c>
      <c r="B305" s="36" t="s">
        <v>302</v>
      </c>
      <c r="C305" s="2" t="s">
        <v>40</v>
      </c>
      <c r="D305" s="36" t="s">
        <v>14</v>
      </c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>
        <v>8</v>
      </c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55"/>
    </row>
    <row r="306" spans="1:120" hidden="1" x14ac:dyDescent="0.25">
      <c r="A306" s="35">
        <v>56</v>
      </c>
      <c r="B306" s="36" t="s">
        <v>273</v>
      </c>
      <c r="C306" s="36" t="s">
        <v>32</v>
      </c>
      <c r="D306" s="36" t="s">
        <v>146</v>
      </c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>
        <v>9</v>
      </c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36"/>
      <c r="CZ306" s="36"/>
      <c r="DA306" s="36"/>
      <c r="DB306" s="36"/>
      <c r="DC306" s="36"/>
      <c r="DD306" s="36"/>
      <c r="DE306" s="36"/>
      <c r="DF306" s="36"/>
      <c r="DG306" s="36"/>
      <c r="DH306" s="36"/>
      <c r="DI306" s="36"/>
      <c r="DJ306" s="36"/>
      <c r="DK306" s="36"/>
      <c r="DL306" s="36"/>
      <c r="DM306" s="36"/>
      <c r="DN306" s="36"/>
      <c r="DO306" s="36"/>
      <c r="DP306" s="55"/>
    </row>
    <row r="307" spans="1:120" hidden="1" x14ac:dyDescent="0.25">
      <c r="A307" s="35">
        <v>72</v>
      </c>
      <c r="B307" s="36" t="s">
        <v>221</v>
      </c>
      <c r="C307" s="36" t="s">
        <v>23</v>
      </c>
      <c r="D307" s="36" t="s">
        <v>111</v>
      </c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>
        <v>2</v>
      </c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55">
        <v>4</v>
      </c>
    </row>
    <row r="308" spans="1:120" hidden="1" x14ac:dyDescent="0.25">
      <c r="A308" s="35">
        <v>280</v>
      </c>
      <c r="B308" s="36" t="s">
        <v>226</v>
      </c>
      <c r="C308" s="36" t="s">
        <v>92</v>
      </c>
      <c r="D308" s="36" t="s">
        <v>46</v>
      </c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>
        <v>4</v>
      </c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56">
        <v>2</v>
      </c>
    </row>
    <row r="309" spans="1:120" hidden="1" x14ac:dyDescent="0.25">
      <c r="A309" s="35">
        <v>55</v>
      </c>
      <c r="B309" s="36" t="s">
        <v>336</v>
      </c>
      <c r="C309" s="36" t="s">
        <v>23</v>
      </c>
      <c r="D309" s="36" t="s">
        <v>150</v>
      </c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>
        <v>2</v>
      </c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36"/>
      <c r="CW309" s="36"/>
      <c r="CX309" s="36"/>
      <c r="CY309" s="36"/>
      <c r="CZ309" s="36"/>
      <c r="DA309" s="36"/>
      <c r="DB309" s="36"/>
      <c r="DC309" s="36"/>
      <c r="DD309" s="36"/>
      <c r="DE309" s="36"/>
      <c r="DF309" s="36"/>
      <c r="DG309" s="36"/>
      <c r="DH309" s="36"/>
      <c r="DI309" s="36"/>
      <c r="DJ309" s="36"/>
      <c r="DK309" s="36"/>
      <c r="DL309" s="36"/>
      <c r="DM309" s="36"/>
      <c r="DN309" s="36"/>
      <c r="DO309" s="36"/>
      <c r="DP309" s="56">
        <v>2</v>
      </c>
    </row>
    <row r="310" spans="1:120" hidden="1" x14ac:dyDescent="0.25">
      <c r="A310" s="38">
        <v>55</v>
      </c>
      <c r="B310" s="39" t="s">
        <v>336</v>
      </c>
      <c r="C310" s="36" t="s">
        <v>23</v>
      </c>
      <c r="D310" s="39" t="s">
        <v>150</v>
      </c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>
        <v>3</v>
      </c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  <c r="DG310" s="39"/>
      <c r="DH310" s="39"/>
      <c r="DI310" s="39"/>
      <c r="DJ310" s="39"/>
      <c r="DK310" s="39"/>
      <c r="DL310" s="39"/>
      <c r="DM310" s="39"/>
      <c r="DN310" s="39"/>
      <c r="DO310" s="39"/>
      <c r="DP310" s="55">
        <v>2</v>
      </c>
    </row>
    <row r="311" spans="1:120" hidden="1" x14ac:dyDescent="0.25">
      <c r="A311" s="35">
        <v>81</v>
      </c>
      <c r="B311" s="36" t="s">
        <v>345</v>
      </c>
      <c r="C311" s="36" t="s">
        <v>23</v>
      </c>
      <c r="D311" s="36" t="s">
        <v>175</v>
      </c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>
        <v>5</v>
      </c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55">
        <v>1</v>
      </c>
    </row>
    <row r="312" spans="1:120" hidden="1" x14ac:dyDescent="0.25">
      <c r="A312" s="35">
        <v>84</v>
      </c>
      <c r="B312" s="36" t="s">
        <v>271</v>
      </c>
      <c r="C312" s="36" t="s">
        <v>23</v>
      </c>
      <c r="D312" s="36" t="s">
        <v>53</v>
      </c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>
        <v>6</v>
      </c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55">
        <v>1</v>
      </c>
    </row>
    <row r="313" spans="1:120" hidden="1" x14ac:dyDescent="0.25">
      <c r="A313" s="35">
        <v>80</v>
      </c>
      <c r="B313" s="36" t="s">
        <v>315</v>
      </c>
      <c r="C313" s="2" t="s">
        <v>30</v>
      </c>
      <c r="D313" s="36" t="s">
        <v>12</v>
      </c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>
        <v>1</v>
      </c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55">
        <v>3</v>
      </c>
    </row>
    <row r="314" spans="1:120" hidden="1" x14ac:dyDescent="0.25">
      <c r="A314" s="35">
        <v>81</v>
      </c>
      <c r="B314" s="36" t="s">
        <v>345</v>
      </c>
      <c r="C314" s="36" t="s">
        <v>23</v>
      </c>
      <c r="D314" s="36" t="s">
        <v>175</v>
      </c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>
        <v>2</v>
      </c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  <c r="DD314" s="36"/>
      <c r="DE314" s="36"/>
      <c r="DF314" s="36"/>
      <c r="DG314" s="36"/>
      <c r="DH314" s="36"/>
      <c r="DI314" s="36"/>
      <c r="DJ314" s="36"/>
      <c r="DK314" s="36"/>
      <c r="DL314" s="36"/>
      <c r="DM314" s="36"/>
      <c r="DN314" s="36"/>
      <c r="DO314" s="36"/>
      <c r="DP314" s="55">
        <v>2</v>
      </c>
    </row>
    <row r="315" spans="1:120" hidden="1" x14ac:dyDescent="0.25">
      <c r="A315" s="38">
        <v>279</v>
      </c>
      <c r="B315" s="39" t="s">
        <v>251</v>
      </c>
      <c r="C315" s="36" t="s">
        <v>35</v>
      </c>
      <c r="D315" s="39" t="s">
        <v>20</v>
      </c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>
        <v>4</v>
      </c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  <c r="DH315" s="39"/>
      <c r="DI315" s="39"/>
      <c r="DJ315" s="39"/>
      <c r="DK315" s="39"/>
      <c r="DL315" s="39"/>
      <c r="DM315" s="39"/>
      <c r="DN315" s="39"/>
      <c r="DO315" s="39"/>
      <c r="DP315" s="55">
        <v>1</v>
      </c>
    </row>
    <row r="316" spans="1:120" hidden="1" x14ac:dyDescent="0.25">
      <c r="A316" s="35">
        <v>84</v>
      </c>
      <c r="B316" s="36" t="s">
        <v>271</v>
      </c>
      <c r="C316" s="36" t="s">
        <v>23</v>
      </c>
      <c r="D316" s="36" t="s">
        <v>53</v>
      </c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>
        <v>7</v>
      </c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56"/>
    </row>
    <row r="317" spans="1:120" hidden="1" x14ac:dyDescent="0.25">
      <c r="A317" s="35">
        <v>81</v>
      </c>
      <c r="B317" s="36" t="s">
        <v>345</v>
      </c>
      <c r="C317" s="36" t="s">
        <v>23</v>
      </c>
      <c r="D317" s="36" t="s">
        <v>175</v>
      </c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>
        <v>1</v>
      </c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6"/>
      <c r="DN317" s="36"/>
      <c r="DO317" s="36"/>
      <c r="DP317" s="56">
        <v>3</v>
      </c>
    </row>
    <row r="318" spans="1:120" hidden="1" x14ac:dyDescent="0.25">
      <c r="A318" s="35">
        <v>279</v>
      </c>
      <c r="B318" s="36" t="s">
        <v>251</v>
      </c>
      <c r="C318" s="36" t="s">
        <v>35</v>
      </c>
      <c r="D318" s="36" t="s">
        <v>20</v>
      </c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>
        <v>3</v>
      </c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55">
        <v>2</v>
      </c>
    </row>
    <row r="319" spans="1:120" hidden="1" x14ac:dyDescent="0.25">
      <c r="A319" s="35">
        <v>84</v>
      </c>
      <c r="B319" s="36" t="s">
        <v>271</v>
      </c>
      <c r="C319" s="36" t="s">
        <v>23</v>
      </c>
      <c r="D319" s="36" t="s">
        <v>53</v>
      </c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>
        <v>8</v>
      </c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55"/>
    </row>
    <row r="320" spans="1:120" hidden="1" x14ac:dyDescent="0.25">
      <c r="A320" s="35">
        <v>72</v>
      </c>
      <c r="B320" s="36" t="s">
        <v>221</v>
      </c>
      <c r="C320" s="36" t="s">
        <v>23</v>
      </c>
      <c r="D320" s="36" t="s">
        <v>111</v>
      </c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>
        <v>2</v>
      </c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6"/>
      <c r="CT320" s="36"/>
      <c r="CU320" s="36"/>
      <c r="CV320" s="36"/>
      <c r="CW320" s="36"/>
      <c r="CX320" s="36"/>
      <c r="CY320" s="36"/>
      <c r="CZ320" s="36"/>
      <c r="DA320" s="36"/>
      <c r="DB320" s="36"/>
      <c r="DC320" s="36"/>
      <c r="DD320" s="36"/>
      <c r="DE320" s="36"/>
      <c r="DF320" s="36"/>
      <c r="DG320" s="36"/>
      <c r="DH320" s="36"/>
      <c r="DI320" s="36"/>
      <c r="DJ320" s="36"/>
      <c r="DK320" s="36"/>
      <c r="DL320" s="36"/>
      <c r="DM320" s="36"/>
      <c r="DN320" s="36"/>
      <c r="DO320" s="36"/>
      <c r="DP320" s="55">
        <v>4</v>
      </c>
    </row>
    <row r="321" spans="1:120" hidden="1" x14ac:dyDescent="0.25">
      <c r="A321" s="35">
        <v>65</v>
      </c>
      <c r="B321" s="36" t="s">
        <v>264</v>
      </c>
      <c r="C321" s="36" t="s">
        <v>32</v>
      </c>
      <c r="D321" s="36" t="s">
        <v>146</v>
      </c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>
        <v>5</v>
      </c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36"/>
      <c r="DA321" s="36"/>
      <c r="DB321" s="36"/>
      <c r="DC321" s="36"/>
      <c r="DD321" s="36"/>
      <c r="DE321" s="36"/>
      <c r="DF321" s="36"/>
      <c r="DG321" s="36"/>
      <c r="DH321" s="36"/>
      <c r="DI321" s="36"/>
      <c r="DJ321" s="36"/>
      <c r="DK321" s="36"/>
      <c r="DL321" s="36"/>
      <c r="DM321" s="36"/>
      <c r="DN321" s="36"/>
      <c r="DO321" s="36"/>
      <c r="DP321" s="56">
        <v>1</v>
      </c>
    </row>
    <row r="322" spans="1:120" hidden="1" x14ac:dyDescent="0.25">
      <c r="A322" s="38">
        <v>280</v>
      </c>
      <c r="B322" s="39" t="s">
        <v>226</v>
      </c>
      <c r="C322" s="36" t="s">
        <v>92</v>
      </c>
      <c r="D322" s="39" t="s">
        <v>46</v>
      </c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>
        <v>5</v>
      </c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  <c r="DH322" s="39"/>
      <c r="DI322" s="39"/>
      <c r="DJ322" s="39"/>
      <c r="DK322" s="39"/>
      <c r="DL322" s="39"/>
      <c r="DM322" s="39"/>
      <c r="DN322" s="39"/>
      <c r="DO322" s="39"/>
      <c r="DP322" s="55">
        <v>2</v>
      </c>
    </row>
    <row r="323" spans="1:120" hidden="1" x14ac:dyDescent="0.25">
      <c r="A323" s="35">
        <v>82</v>
      </c>
      <c r="B323" s="36" t="s">
        <v>308</v>
      </c>
      <c r="C323" s="36" t="s">
        <v>23</v>
      </c>
      <c r="D323" s="36" t="s">
        <v>53</v>
      </c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>
        <v>4</v>
      </c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36"/>
      <c r="DA323" s="36"/>
      <c r="DB323" s="36"/>
      <c r="DC323" s="36"/>
      <c r="DD323" s="36"/>
      <c r="DE323" s="36"/>
      <c r="DF323" s="36"/>
      <c r="DG323" s="36"/>
      <c r="DH323" s="36"/>
      <c r="DI323" s="36"/>
      <c r="DJ323" s="36"/>
      <c r="DK323" s="36"/>
      <c r="DL323" s="36"/>
      <c r="DM323" s="36"/>
      <c r="DN323" s="36"/>
      <c r="DO323" s="36"/>
      <c r="DP323" s="55">
        <v>1</v>
      </c>
    </row>
    <row r="324" spans="1:120" hidden="1" x14ac:dyDescent="0.25">
      <c r="A324" s="38">
        <v>63</v>
      </c>
      <c r="B324" s="39" t="s">
        <v>252</v>
      </c>
      <c r="C324" s="36" t="s">
        <v>23</v>
      </c>
      <c r="D324" s="39" t="s">
        <v>134</v>
      </c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>
        <v>5</v>
      </c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  <c r="DG324" s="39"/>
      <c r="DH324" s="39"/>
      <c r="DI324" s="39"/>
      <c r="DJ324" s="39"/>
      <c r="DK324" s="39"/>
      <c r="DL324" s="39"/>
      <c r="DM324" s="39"/>
      <c r="DN324" s="39"/>
      <c r="DO324" s="39"/>
      <c r="DP324" s="55">
        <v>1</v>
      </c>
    </row>
    <row r="325" spans="1:120" hidden="1" x14ac:dyDescent="0.25">
      <c r="A325" s="35">
        <v>75</v>
      </c>
      <c r="B325" s="36" t="s">
        <v>300</v>
      </c>
      <c r="C325" s="36" t="s">
        <v>23</v>
      </c>
      <c r="D325" s="36" t="s">
        <v>179</v>
      </c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>
        <v>6</v>
      </c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  <c r="DD325" s="36"/>
      <c r="DE325" s="36"/>
      <c r="DF325" s="36"/>
      <c r="DG325" s="36"/>
      <c r="DH325" s="36"/>
      <c r="DI325" s="36"/>
      <c r="DJ325" s="36"/>
      <c r="DK325" s="36"/>
      <c r="DL325" s="36"/>
      <c r="DM325" s="36"/>
      <c r="DN325" s="36"/>
      <c r="DO325" s="36"/>
      <c r="DP325" s="56">
        <v>1</v>
      </c>
    </row>
    <row r="326" spans="1:120" hidden="1" x14ac:dyDescent="0.25">
      <c r="A326" s="35">
        <v>57</v>
      </c>
      <c r="B326" s="36" t="s">
        <v>219</v>
      </c>
      <c r="C326" s="36" t="s">
        <v>32</v>
      </c>
      <c r="D326" s="36" t="s">
        <v>146</v>
      </c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>
        <v>1</v>
      </c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  <c r="CZ326" s="36"/>
      <c r="DA326" s="36"/>
      <c r="DB326" s="36"/>
      <c r="DC326" s="36"/>
      <c r="DD326" s="36"/>
      <c r="DE326" s="36"/>
      <c r="DF326" s="36"/>
      <c r="DG326" s="36"/>
      <c r="DH326" s="36"/>
      <c r="DI326" s="36"/>
      <c r="DJ326" s="36"/>
      <c r="DK326" s="36"/>
      <c r="DL326" s="36"/>
      <c r="DM326" s="36"/>
      <c r="DN326" s="36"/>
      <c r="DO326" s="36"/>
      <c r="DP326" s="56">
        <v>6</v>
      </c>
    </row>
    <row r="327" spans="1:120" hidden="1" x14ac:dyDescent="0.25">
      <c r="A327" s="38">
        <v>72</v>
      </c>
      <c r="B327" s="39" t="s">
        <v>221</v>
      </c>
      <c r="C327" s="36" t="s">
        <v>23</v>
      </c>
      <c r="D327" s="39" t="s">
        <v>111</v>
      </c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>
        <v>3</v>
      </c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  <c r="DG327" s="39"/>
      <c r="DH327" s="39"/>
      <c r="DI327" s="39"/>
      <c r="DJ327" s="39"/>
      <c r="DK327" s="39"/>
      <c r="DL327" s="39"/>
      <c r="DM327" s="39"/>
      <c r="DN327" s="39"/>
      <c r="DO327" s="39"/>
      <c r="DP327" s="55">
        <v>4</v>
      </c>
    </row>
    <row r="328" spans="1:120" hidden="1" x14ac:dyDescent="0.25">
      <c r="A328" s="35">
        <v>48</v>
      </c>
      <c r="B328" s="36" t="s">
        <v>357</v>
      </c>
      <c r="C328" s="36" t="s">
        <v>32</v>
      </c>
      <c r="D328" s="36" t="s">
        <v>146</v>
      </c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>
        <v>5</v>
      </c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  <c r="DB328" s="36"/>
      <c r="DC328" s="36"/>
      <c r="DD328" s="36"/>
      <c r="DE328" s="36"/>
      <c r="DF328" s="36"/>
      <c r="DG328" s="36"/>
      <c r="DH328" s="36"/>
      <c r="DI328" s="36"/>
      <c r="DJ328" s="36"/>
      <c r="DK328" s="36"/>
      <c r="DL328" s="36"/>
      <c r="DM328" s="36"/>
      <c r="DN328" s="36"/>
      <c r="DO328" s="36"/>
      <c r="DP328" s="55">
        <v>1</v>
      </c>
    </row>
    <row r="329" spans="1:120" hidden="1" x14ac:dyDescent="0.25">
      <c r="A329" s="35">
        <v>56</v>
      </c>
      <c r="B329" s="36" t="s">
        <v>273</v>
      </c>
      <c r="C329" s="36" t="s">
        <v>32</v>
      </c>
      <c r="D329" s="36" t="s">
        <v>146</v>
      </c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>
        <v>6</v>
      </c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6"/>
      <c r="CT329" s="36"/>
      <c r="CU329" s="36"/>
      <c r="CV329" s="36"/>
      <c r="CW329" s="36"/>
      <c r="CX329" s="36"/>
      <c r="CY329" s="36"/>
      <c r="CZ329" s="36"/>
      <c r="DA329" s="36"/>
      <c r="DB329" s="36"/>
      <c r="DC329" s="36"/>
      <c r="DD329" s="36"/>
      <c r="DE329" s="36"/>
      <c r="DF329" s="36"/>
      <c r="DG329" s="36"/>
      <c r="DH329" s="36"/>
      <c r="DI329" s="36"/>
      <c r="DJ329" s="36"/>
      <c r="DK329" s="36"/>
      <c r="DL329" s="36"/>
      <c r="DM329" s="36"/>
      <c r="DN329" s="36"/>
      <c r="DO329" s="36"/>
      <c r="DP329" s="55">
        <v>1</v>
      </c>
    </row>
    <row r="330" spans="1:120" hidden="1" x14ac:dyDescent="0.25">
      <c r="A330" s="35">
        <v>63</v>
      </c>
      <c r="B330" s="36" t="s">
        <v>252</v>
      </c>
      <c r="C330" s="36" t="s">
        <v>23</v>
      </c>
      <c r="D330" s="36" t="s">
        <v>134</v>
      </c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>
        <v>7</v>
      </c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  <c r="CQ330" s="36"/>
      <c r="CR330" s="36"/>
      <c r="CS330" s="36"/>
      <c r="CT330" s="36"/>
      <c r="CU330" s="36"/>
      <c r="CV330" s="36"/>
      <c r="CW330" s="36"/>
      <c r="CX330" s="36"/>
      <c r="CY330" s="36"/>
      <c r="CZ330" s="36"/>
      <c r="DA330" s="36"/>
      <c r="DB330" s="36"/>
      <c r="DC330" s="36"/>
      <c r="DD330" s="36"/>
      <c r="DE330" s="36"/>
      <c r="DF330" s="36"/>
      <c r="DG330" s="36"/>
      <c r="DH330" s="36"/>
      <c r="DI330" s="36"/>
      <c r="DJ330" s="36"/>
      <c r="DK330" s="36"/>
      <c r="DL330" s="36"/>
      <c r="DM330" s="36"/>
      <c r="DN330" s="36"/>
      <c r="DO330" s="36"/>
      <c r="DP330" s="56"/>
    </row>
    <row r="331" spans="1:120" hidden="1" x14ac:dyDescent="0.25">
      <c r="A331" s="35">
        <v>82</v>
      </c>
      <c r="B331" s="36" t="s">
        <v>308</v>
      </c>
      <c r="C331" s="36" t="s">
        <v>23</v>
      </c>
      <c r="D331" s="36" t="s">
        <v>53</v>
      </c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>
        <v>9</v>
      </c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  <c r="CT331" s="36"/>
      <c r="CU331" s="36"/>
      <c r="CV331" s="36"/>
      <c r="CW331" s="36"/>
      <c r="CX331" s="36"/>
      <c r="CY331" s="36"/>
      <c r="CZ331" s="36"/>
      <c r="DA331" s="36"/>
      <c r="DB331" s="36"/>
      <c r="DC331" s="36"/>
      <c r="DD331" s="36"/>
      <c r="DE331" s="36"/>
      <c r="DF331" s="36"/>
      <c r="DG331" s="36"/>
      <c r="DH331" s="36"/>
      <c r="DI331" s="36"/>
      <c r="DJ331" s="36"/>
      <c r="DK331" s="36"/>
      <c r="DL331" s="36"/>
      <c r="DM331" s="36"/>
      <c r="DN331" s="36"/>
      <c r="DO331" s="36"/>
      <c r="DP331" s="56"/>
    </row>
    <row r="332" spans="1:120" hidden="1" x14ac:dyDescent="0.25">
      <c r="A332" s="35">
        <v>65</v>
      </c>
      <c r="B332" s="36" t="s">
        <v>264</v>
      </c>
      <c r="C332" s="36" t="s">
        <v>32</v>
      </c>
      <c r="D332" s="36" t="s">
        <v>146</v>
      </c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>
        <v>11</v>
      </c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BS332" s="36"/>
      <c r="BT332" s="36"/>
      <c r="BU332" s="36"/>
      <c r="BV332" s="36"/>
      <c r="BW332" s="36"/>
      <c r="BX332" s="36"/>
      <c r="BY332" s="36"/>
      <c r="BZ332" s="36"/>
      <c r="CA332" s="36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6"/>
      <c r="CT332" s="36"/>
      <c r="CU332" s="36"/>
      <c r="CV332" s="36"/>
      <c r="CW332" s="36"/>
      <c r="CX332" s="36"/>
      <c r="CY332" s="36"/>
      <c r="CZ332" s="36"/>
      <c r="DA332" s="36"/>
      <c r="DB332" s="36"/>
      <c r="DC332" s="36"/>
      <c r="DD332" s="36"/>
      <c r="DE332" s="36"/>
      <c r="DF332" s="36"/>
      <c r="DG332" s="36"/>
      <c r="DH332" s="36"/>
      <c r="DI332" s="36"/>
      <c r="DJ332" s="36"/>
      <c r="DK332" s="36"/>
      <c r="DL332" s="36"/>
      <c r="DM332" s="36"/>
      <c r="DN332" s="36"/>
      <c r="DO332" s="36"/>
      <c r="DP332" s="55"/>
    </row>
    <row r="333" spans="1:120" hidden="1" x14ac:dyDescent="0.25">
      <c r="A333" s="35">
        <v>52</v>
      </c>
      <c r="B333" s="36" t="s">
        <v>302</v>
      </c>
      <c r="C333" s="2" t="s">
        <v>40</v>
      </c>
      <c r="D333" s="36" t="s">
        <v>14</v>
      </c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 t="s">
        <v>177</v>
      </c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36"/>
      <c r="BZ333" s="36"/>
      <c r="CA333" s="36"/>
      <c r="CB333" s="36"/>
      <c r="CC333" s="36"/>
      <c r="CD333" s="36"/>
      <c r="CE333" s="36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  <c r="CQ333" s="36"/>
      <c r="CR333" s="36"/>
      <c r="CS333" s="36"/>
      <c r="CT333" s="36"/>
      <c r="CU333" s="36"/>
      <c r="CV333" s="36"/>
      <c r="CW333" s="36"/>
      <c r="CX333" s="36"/>
      <c r="CY333" s="36"/>
      <c r="CZ333" s="36"/>
      <c r="DA333" s="36"/>
      <c r="DB333" s="36"/>
      <c r="DC333" s="36"/>
      <c r="DD333" s="36"/>
      <c r="DE333" s="36"/>
      <c r="DF333" s="36"/>
      <c r="DG333" s="36"/>
      <c r="DH333" s="36"/>
      <c r="DI333" s="36"/>
      <c r="DJ333" s="36"/>
      <c r="DK333" s="36"/>
      <c r="DL333" s="36"/>
      <c r="DM333" s="36"/>
      <c r="DN333" s="36"/>
      <c r="DO333" s="36"/>
      <c r="DP333" s="55"/>
    </row>
    <row r="334" spans="1:120" hidden="1" x14ac:dyDescent="0.25">
      <c r="A334" s="35">
        <v>57</v>
      </c>
      <c r="B334" s="36" t="s">
        <v>219</v>
      </c>
      <c r="C334" s="36" t="s">
        <v>32</v>
      </c>
      <c r="D334" s="36" t="s">
        <v>146</v>
      </c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>
        <v>1</v>
      </c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6"/>
      <c r="CT334" s="36"/>
      <c r="CU334" s="36"/>
      <c r="CV334" s="36"/>
      <c r="CW334" s="36"/>
      <c r="CX334" s="36"/>
      <c r="CY334" s="36"/>
      <c r="CZ334" s="36"/>
      <c r="DA334" s="36"/>
      <c r="DB334" s="36"/>
      <c r="DC334" s="36"/>
      <c r="DD334" s="36"/>
      <c r="DE334" s="36"/>
      <c r="DF334" s="36"/>
      <c r="DG334" s="36"/>
      <c r="DH334" s="36"/>
      <c r="DI334" s="36"/>
      <c r="DJ334" s="36"/>
      <c r="DK334" s="36"/>
      <c r="DL334" s="36"/>
      <c r="DM334" s="36"/>
      <c r="DN334" s="36"/>
      <c r="DO334" s="36"/>
      <c r="DP334" s="55">
        <v>6</v>
      </c>
    </row>
    <row r="335" spans="1:120" hidden="1" x14ac:dyDescent="0.25">
      <c r="A335" s="38">
        <v>72</v>
      </c>
      <c r="B335" s="36" t="s">
        <v>221</v>
      </c>
      <c r="C335" s="36" t="s">
        <v>23</v>
      </c>
      <c r="D335" s="39" t="s">
        <v>111</v>
      </c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>
        <v>6</v>
      </c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58">
        <v>2</v>
      </c>
    </row>
    <row r="336" spans="1:120" hidden="1" x14ac:dyDescent="0.25">
      <c r="A336" s="35">
        <v>280</v>
      </c>
      <c r="B336" s="36" t="s">
        <v>226</v>
      </c>
      <c r="C336" s="36" t="s">
        <v>92</v>
      </c>
      <c r="D336" s="36" t="s">
        <v>46</v>
      </c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>
        <v>7</v>
      </c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  <c r="CD336" s="36"/>
      <c r="CE336" s="36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  <c r="CQ336" s="36"/>
      <c r="CR336" s="36"/>
      <c r="CS336" s="36"/>
      <c r="CT336" s="36"/>
      <c r="CU336" s="36"/>
      <c r="CV336" s="36"/>
      <c r="CW336" s="36"/>
      <c r="CX336" s="36"/>
      <c r="CY336" s="36"/>
      <c r="CZ336" s="36"/>
      <c r="DA336" s="36"/>
      <c r="DB336" s="36"/>
      <c r="DC336" s="36"/>
      <c r="DD336" s="36"/>
      <c r="DE336" s="36"/>
      <c r="DF336" s="36"/>
      <c r="DG336" s="36"/>
      <c r="DH336" s="36"/>
      <c r="DI336" s="36"/>
      <c r="DJ336" s="36"/>
      <c r="DK336" s="36"/>
      <c r="DL336" s="36"/>
      <c r="DM336" s="36"/>
      <c r="DN336" s="36"/>
      <c r="DO336" s="36"/>
      <c r="DP336" s="56"/>
    </row>
    <row r="337" spans="1:120" hidden="1" x14ac:dyDescent="0.25">
      <c r="A337" s="35">
        <v>279</v>
      </c>
      <c r="B337" s="36" t="s">
        <v>251</v>
      </c>
      <c r="C337" s="36" t="s">
        <v>35</v>
      </c>
      <c r="D337" s="36" t="s">
        <v>20</v>
      </c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>
        <v>3</v>
      </c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6"/>
      <c r="CT337" s="36"/>
      <c r="CU337" s="36"/>
      <c r="CV337" s="36"/>
      <c r="CW337" s="36"/>
      <c r="CX337" s="36"/>
      <c r="CY337" s="36"/>
      <c r="CZ337" s="36"/>
      <c r="DA337" s="36"/>
      <c r="DB337" s="36"/>
      <c r="DC337" s="36"/>
      <c r="DD337" s="36"/>
      <c r="DE337" s="36"/>
      <c r="DF337" s="36"/>
      <c r="DG337" s="36"/>
      <c r="DH337" s="36"/>
      <c r="DI337" s="36"/>
      <c r="DJ337" s="36"/>
      <c r="DK337" s="36"/>
      <c r="DL337" s="36"/>
      <c r="DM337" s="36"/>
      <c r="DN337" s="36"/>
      <c r="DO337" s="36"/>
      <c r="DP337" s="56">
        <v>4</v>
      </c>
    </row>
    <row r="338" spans="1:120" hidden="1" x14ac:dyDescent="0.25">
      <c r="A338" s="35">
        <v>55</v>
      </c>
      <c r="B338" s="36" t="s">
        <v>336</v>
      </c>
      <c r="C338" s="36" t="s">
        <v>23</v>
      </c>
      <c r="D338" s="36" t="s">
        <v>150</v>
      </c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>
        <v>9</v>
      </c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  <c r="CQ338" s="36"/>
      <c r="CR338" s="36"/>
      <c r="CS338" s="36"/>
      <c r="CT338" s="36"/>
      <c r="CU338" s="36"/>
      <c r="CV338" s="36"/>
      <c r="CW338" s="36"/>
      <c r="CX338" s="36"/>
      <c r="CY338" s="36"/>
      <c r="CZ338" s="36"/>
      <c r="DA338" s="36"/>
      <c r="DB338" s="36"/>
      <c r="DC338" s="36"/>
      <c r="DD338" s="36"/>
      <c r="DE338" s="36"/>
      <c r="DF338" s="36"/>
      <c r="DG338" s="36"/>
      <c r="DH338" s="36"/>
      <c r="DI338" s="36"/>
      <c r="DJ338" s="36"/>
      <c r="DK338" s="36"/>
      <c r="DL338" s="36"/>
      <c r="DM338" s="36"/>
      <c r="DN338" s="36"/>
      <c r="DO338" s="36"/>
      <c r="DP338" s="56"/>
    </row>
    <row r="339" spans="1:120" hidden="1" x14ac:dyDescent="0.25">
      <c r="A339" s="35">
        <v>84</v>
      </c>
      <c r="B339" s="36" t="s">
        <v>271</v>
      </c>
      <c r="C339" s="36" t="s">
        <v>23</v>
      </c>
      <c r="D339" s="36" t="s">
        <v>53</v>
      </c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>
        <v>11</v>
      </c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  <c r="CQ339" s="36"/>
      <c r="CR339" s="36"/>
      <c r="CS339" s="36"/>
      <c r="CT339" s="36"/>
      <c r="CU339" s="36"/>
      <c r="CV339" s="36"/>
      <c r="CW339" s="36"/>
      <c r="CX339" s="36"/>
      <c r="CY339" s="36"/>
      <c r="CZ339" s="36"/>
      <c r="DA339" s="36"/>
      <c r="DB339" s="36"/>
      <c r="DC339" s="36"/>
      <c r="DD339" s="36"/>
      <c r="DE339" s="36"/>
      <c r="DF339" s="36"/>
      <c r="DG339" s="36"/>
      <c r="DH339" s="36"/>
      <c r="DI339" s="36"/>
      <c r="DJ339" s="36"/>
      <c r="DK339" s="36"/>
      <c r="DL339" s="36"/>
      <c r="DM339" s="36"/>
      <c r="DN339" s="36"/>
      <c r="DO339" s="36"/>
      <c r="DP339" s="55"/>
    </row>
    <row r="340" spans="1:120" hidden="1" x14ac:dyDescent="0.25">
      <c r="A340" s="35">
        <v>81</v>
      </c>
      <c r="B340" s="36" t="s">
        <v>345</v>
      </c>
      <c r="C340" s="36" t="s">
        <v>23</v>
      </c>
      <c r="D340" s="36" t="s">
        <v>175</v>
      </c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 t="s">
        <v>15</v>
      </c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36"/>
      <c r="BZ340" s="36"/>
      <c r="CA340" s="36"/>
      <c r="CB340" s="36"/>
      <c r="CC340" s="36"/>
      <c r="CD340" s="36"/>
      <c r="CE340" s="36"/>
      <c r="CF340" s="36"/>
      <c r="CG340" s="36"/>
      <c r="CH340" s="36"/>
      <c r="CI340" s="36"/>
      <c r="CJ340" s="36"/>
      <c r="CK340" s="36"/>
      <c r="CL340" s="36"/>
      <c r="CM340" s="36"/>
      <c r="CN340" s="36"/>
      <c r="CO340" s="36"/>
      <c r="CP340" s="36"/>
      <c r="CQ340" s="36"/>
      <c r="CR340" s="36"/>
      <c r="CS340" s="36"/>
      <c r="CT340" s="36"/>
      <c r="CU340" s="36"/>
      <c r="CV340" s="36"/>
      <c r="CW340" s="36"/>
      <c r="CX340" s="36"/>
      <c r="CY340" s="36"/>
      <c r="CZ340" s="36"/>
      <c r="DA340" s="36"/>
      <c r="DB340" s="36"/>
      <c r="DC340" s="36"/>
      <c r="DD340" s="36"/>
      <c r="DE340" s="36"/>
      <c r="DF340" s="36"/>
      <c r="DG340" s="36"/>
      <c r="DH340" s="36"/>
      <c r="DI340" s="36"/>
      <c r="DJ340" s="36"/>
      <c r="DK340" s="36"/>
      <c r="DL340" s="36"/>
      <c r="DM340" s="36"/>
      <c r="DN340" s="36"/>
      <c r="DO340" s="36"/>
      <c r="DP340" s="56"/>
    </row>
    <row r="341" spans="1:120" hidden="1" x14ac:dyDescent="0.25">
      <c r="A341" s="35">
        <v>55</v>
      </c>
      <c r="B341" s="36" t="s">
        <v>228</v>
      </c>
      <c r="C341" s="36" t="s">
        <v>23</v>
      </c>
      <c r="D341" s="36" t="s">
        <v>150</v>
      </c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>
        <v>1</v>
      </c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  <c r="CD341" s="36"/>
      <c r="CE341" s="36"/>
      <c r="CF341" s="36"/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  <c r="CQ341" s="36"/>
      <c r="CR341" s="36"/>
      <c r="CS341" s="36"/>
      <c r="CT341" s="36"/>
      <c r="CU341" s="36"/>
      <c r="CV341" s="36"/>
      <c r="CW341" s="36"/>
      <c r="CX341" s="36"/>
      <c r="CY341" s="36"/>
      <c r="CZ341" s="36"/>
      <c r="DA341" s="36"/>
      <c r="DB341" s="36"/>
      <c r="DC341" s="36"/>
      <c r="DD341" s="36"/>
      <c r="DE341" s="36"/>
      <c r="DF341" s="36"/>
      <c r="DG341" s="36"/>
      <c r="DH341" s="36"/>
      <c r="DI341" s="36"/>
      <c r="DJ341" s="36"/>
      <c r="DK341" s="36"/>
      <c r="DL341" s="36"/>
      <c r="DM341" s="36"/>
      <c r="DN341" s="36"/>
      <c r="DO341" s="36"/>
      <c r="DP341" s="56">
        <v>9</v>
      </c>
    </row>
    <row r="342" spans="1:120" hidden="1" x14ac:dyDescent="0.25">
      <c r="A342" s="38">
        <v>80</v>
      </c>
      <c r="B342" s="39" t="s">
        <v>315</v>
      </c>
      <c r="C342" s="2" t="s">
        <v>30</v>
      </c>
      <c r="D342" s="39" t="s">
        <v>12</v>
      </c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>
        <v>2</v>
      </c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  <c r="CR342" s="39"/>
      <c r="CS342" s="39"/>
      <c r="CT342" s="39"/>
      <c r="CU342" s="39"/>
      <c r="CV342" s="39"/>
      <c r="CW342" s="39"/>
      <c r="CX342" s="39"/>
      <c r="CY342" s="39"/>
      <c r="CZ342" s="39"/>
      <c r="DA342" s="39"/>
      <c r="DB342" s="39"/>
      <c r="DC342" s="39"/>
      <c r="DD342" s="39"/>
      <c r="DE342" s="39"/>
      <c r="DF342" s="39"/>
      <c r="DG342" s="39"/>
      <c r="DH342" s="39"/>
      <c r="DI342" s="39"/>
      <c r="DJ342" s="39"/>
      <c r="DK342" s="39"/>
      <c r="DL342" s="39"/>
      <c r="DM342" s="39"/>
      <c r="DN342" s="39"/>
      <c r="DO342" s="39"/>
      <c r="DP342" s="55">
        <v>4</v>
      </c>
    </row>
    <row r="343" spans="1:120" hidden="1" x14ac:dyDescent="0.25">
      <c r="A343" s="35">
        <v>78</v>
      </c>
      <c r="B343" s="36" t="s">
        <v>227</v>
      </c>
      <c r="C343" s="2" t="s">
        <v>25</v>
      </c>
      <c r="D343" s="36" t="s">
        <v>174</v>
      </c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>
        <v>1</v>
      </c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36"/>
      <c r="BZ343" s="36"/>
      <c r="CA343" s="36"/>
      <c r="CB343" s="36"/>
      <c r="CC343" s="36"/>
      <c r="CD343" s="36"/>
      <c r="CE343" s="36"/>
      <c r="CF343" s="36"/>
      <c r="CG343" s="36"/>
      <c r="CH343" s="36"/>
      <c r="CI343" s="36"/>
      <c r="CJ343" s="36"/>
      <c r="CK343" s="36"/>
      <c r="CL343" s="36"/>
      <c r="CM343" s="36"/>
      <c r="CN343" s="36"/>
      <c r="CO343" s="36"/>
      <c r="CP343" s="36"/>
      <c r="CQ343" s="36"/>
      <c r="CR343" s="36"/>
      <c r="CS343" s="36"/>
      <c r="CT343" s="36"/>
      <c r="CU343" s="36"/>
      <c r="CV343" s="36"/>
      <c r="CW343" s="36"/>
      <c r="CX343" s="36"/>
      <c r="CY343" s="36"/>
      <c r="CZ343" s="36"/>
      <c r="DA343" s="36"/>
      <c r="DB343" s="36"/>
      <c r="DC343" s="36"/>
      <c r="DD343" s="36"/>
      <c r="DE343" s="36"/>
      <c r="DF343" s="36"/>
      <c r="DG343" s="36"/>
      <c r="DH343" s="36"/>
      <c r="DI343" s="36"/>
      <c r="DJ343" s="36"/>
      <c r="DK343" s="36"/>
      <c r="DL343" s="36"/>
      <c r="DM343" s="36"/>
      <c r="DN343" s="36"/>
      <c r="DO343" s="36"/>
      <c r="DP343" s="55">
        <v>9</v>
      </c>
    </row>
    <row r="344" spans="1:120" hidden="1" x14ac:dyDescent="0.25">
      <c r="A344" s="35">
        <v>64</v>
      </c>
      <c r="B344" s="36" t="s">
        <v>222</v>
      </c>
      <c r="C344" s="36" t="s">
        <v>92</v>
      </c>
      <c r="D344" s="36" t="s">
        <v>46</v>
      </c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>
        <v>2</v>
      </c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  <c r="CD344" s="36"/>
      <c r="CE344" s="36"/>
      <c r="CF344" s="36"/>
      <c r="CG344" s="36"/>
      <c r="CH344" s="36"/>
      <c r="CI344" s="36"/>
      <c r="CJ344" s="36"/>
      <c r="CK344" s="36"/>
      <c r="CL344" s="36"/>
      <c r="CM344" s="36"/>
      <c r="CN344" s="36"/>
      <c r="CO344" s="36"/>
      <c r="CP344" s="36"/>
      <c r="CQ344" s="36"/>
      <c r="CR344" s="36"/>
      <c r="CS344" s="36"/>
      <c r="CT344" s="36"/>
      <c r="CU344" s="36"/>
      <c r="CV344" s="36"/>
      <c r="CW344" s="36"/>
      <c r="CX344" s="36"/>
      <c r="CY344" s="36"/>
      <c r="CZ344" s="36"/>
      <c r="DA344" s="36"/>
      <c r="DB344" s="36"/>
      <c r="DC344" s="36"/>
      <c r="DD344" s="36"/>
      <c r="DE344" s="36"/>
      <c r="DF344" s="36"/>
      <c r="DG344" s="36"/>
      <c r="DH344" s="36"/>
      <c r="DI344" s="36"/>
      <c r="DJ344" s="36"/>
      <c r="DK344" s="36"/>
      <c r="DL344" s="36"/>
      <c r="DM344" s="36"/>
      <c r="DN344" s="36"/>
      <c r="DO344" s="36"/>
      <c r="DP344" s="55">
        <v>6</v>
      </c>
    </row>
    <row r="345" spans="1:120" hidden="1" x14ac:dyDescent="0.25">
      <c r="A345" s="35">
        <v>33</v>
      </c>
      <c r="B345" s="36" t="s">
        <v>220</v>
      </c>
      <c r="C345" s="36" t="s">
        <v>37</v>
      </c>
      <c r="D345" s="36" t="s">
        <v>19</v>
      </c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>
        <v>3</v>
      </c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36"/>
      <c r="BZ345" s="36"/>
      <c r="CA345" s="36"/>
      <c r="CB345" s="36"/>
      <c r="CC345" s="36"/>
      <c r="CD345" s="36"/>
      <c r="CE345" s="36"/>
      <c r="CF345" s="36"/>
      <c r="CG345" s="36"/>
      <c r="CH345" s="36"/>
      <c r="CI345" s="36"/>
      <c r="CJ345" s="36"/>
      <c r="CK345" s="36"/>
      <c r="CL345" s="36"/>
      <c r="CM345" s="36"/>
      <c r="CN345" s="36"/>
      <c r="CO345" s="36"/>
      <c r="CP345" s="36"/>
      <c r="CQ345" s="36"/>
      <c r="CR345" s="36"/>
      <c r="CS345" s="36"/>
      <c r="CT345" s="36"/>
      <c r="CU345" s="36"/>
      <c r="CV345" s="36"/>
      <c r="CW345" s="36"/>
      <c r="CX345" s="36"/>
      <c r="CY345" s="36"/>
      <c r="CZ345" s="36"/>
      <c r="DA345" s="36"/>
      <c r="DB345" s="36"/>
      <c r="DC345" s="36"/>
      <c r="DD345" s="36"/>
      <c r="DE345" s="36"/>
      <c r="DF345" s="36"/>
      <c r="DG345" s="36"/>
      <c r="DH345" s="36"/>
      <c r="DI345" s="36"/>
      <c r="DJ345" s="36"/>
      <c r="DK345" s="36"/>
      <c r="DL345" s="36"/>
      <c r="DM345" s="36"/>
      <c r="DN345" s="36"/>
      <c r="DO345" s="36"/>
      <c r="DP345" s="56">
        <v>6</v>
      </c>
    </row>
    <row r="346" spans="1:120" hidden="1" x14ac:dyDescent="0.25">
      <c r="A346" s="35">
        <v>55</v>
      </c>
      <c r="B346" s="36" t="s">
        <v>336</v>
      </c>
      <c r="C346" s="36" t="s">
        <v>23</v>
      </c>
      <c r="D346" s="36" t="s">
        <v>150</v>
      </c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>
        <v>4</v>
      </c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36"/>
      <c r="BZ346" s="36"/>
      <c r="CA346" s="36"/>
      <c r="CB346" s="36"/>
      <c r="CC346" s="36"/>
      <c r="CD346" s="36"/>
      <c r="CE346" s="36"/>
      <c r="CF346" s="36"/>
      <c r="CG346" s="36"/>
      <c r="CH346" s="36"/>
      <c r="CI346" s="36"/>
      <c r="CJ346" s="36"/>
      <c r="CK346" s="36"/>
      <c r="CL346" s="36"/>
      <c r="CM346" s="36"/>
      <c r="CN346" s="36"/>
      <c r="CO346" s="36"/>
      <c r="CP346" s="36"/>
      <c r="CQ346" s="36"/>
      <c r="CR346" s="36"/>
      <c r="CS346" s="36"/>
      <c r="CT346" s="36"/>
      <c r="CU346" s="36"/>
      <c r="CV346" s="36"/>
      <c r="CW346" s="36"/>
      <c r="CX346" s="36"/>
      <c r="CY346" s="36"/>
      <c r="CZ346" s="36"/>
      <c r="DA346" s="36"/>
      <c r="DB346" s="36"/>
      <c r="DC346" s="36"/>
      <c r="DD346" s="36"/>
      <c r="DE346" s="36"/>
      <c r="DF346" s="36"/>
      <c r="DG346" s="36"/>
      <c r="DH346" s="36"/>
      <c r="DI346" s="36"/>
      <c r="DJ346" s="36"/>
      <c r="DK346" s="36"/>
      <c r="DL346" s="36"/>
      <c r="DM346" s="36"/>
      <c r="DN346" s="36"/>
      <c r="DO346" s="36"/>
      <c r="DP346" s="56">
        <v>1</v>
      </c>
    </row>
    <row r="347" spans="1:120" hidden="1" x14ac:dyDescent="0.25">
      <c r="A347" s="35">
        <v>64</v>
      </c>
      <c r="B347" s="36" t="s">
        <v>222</v>
      </c>
      <c r="C347" s="36" t="s">
        <v>92</v>
      </c>
      <c r="D347" s="36" t="s">
        <v>46</v>
      </c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>
        <v>1</v>
      </c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36"/>
      <c r="BZ347" s="36"/>
      <c r="CA347" s="36"/>
      <c r="CB347" s="36"/>
      <c r="CC347" s="36"/>
      <c r="CD347" s="36"/>
      <c r="CE347" s="36"/>
      <c r="CF347" s="36"/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  <c r="CQ347" s="36"/>
      <c r="CR347" s="36"/>
      <c r="CS347" s="36"/>
      <c r="CT347" s="36"/>
      <c r="CU347" s="36"/>
      <c r="CV347" s="36"/>
      <c r="CW347" s="36"/>
      <c r="CX347" s="36"/>
      <c r="CY347" s="36"/>
      <c r="CZ347" s="36"/>
      <c r="DA347" s="36"/>
      <c r="DB347" s="36"/>
      <c r="DC347" s="36"/>
      <c r="DD347" s="36"/>
      <c r="DE347" s="36"/>
      <c r="DF347" s="36"/>
      <c r="DG347" s="36"/>
      <c r="DH347" s="36"/>
      <c r="DI347" s="36"/>
      <c r="DJ347" s="36"/>
      <c r="DK347" s="36"/>
      <c r="DL347" s="36"/>
      <c r="DM347" s="36"/>
      <c r="DN347" s="36"/>
      <c r="DO347" s="36"/>
      <c r="DP347" s="56">
        <v>6</v>
      </c>
    </row>
    <row r="348" spans="1:120" hidden="1" x14ac:dyDescent="0.25">
      <c r="A348" s="38">
        <v>72</v>
      </c>
      <c r="B348" s="39" t="s">
        <v>221</v>
      </c>
      <c r="C348" s="39" t="s">
        <v>23</v>
      </c>
      <c r="D348" s="39" t="s">
        <v>111</v>
      </c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>
        <v>2</v>
      </c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/>
      <c r="DF348" s="39"/>
      <c r="DG348" s="39"/>
      <c r="DH348" s="39"/>
      <c r="DI348" s="39"/>
      <c r="DJ348" s="39"/>
      <c r="DK348" s="39"/>
      <c r="DL348" s="39"/>
      <c r="DM348" s="39"/>
      <c r="DN348" s="39"/>
      <c r="DO348" s="39"/>
      <c r="DP348" s="55">
        <v>4</v>
      </c>
    </row>
    <row r="349" spans="1:120" hidden="1" x14ac:dyDescent="0.25">
      <c r="A349" s="35">
        <v>33</v>
      </c>
      <c r="B349" s="36" t="s">
        <v>220</v>
      </c>
      <c r="C349" s="36" t="s">
        <v>37</v>
      </c>
      <c r="D349" s="36" t="s">
        <v>19</v>
      </c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>
        <v>3</v>
      </c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36"/>
      <c r="BZ349" s="36"/>
      <c r="CA349" s="36"/>
      <c r="CB349" s="36"/>
      <c r="CC349" s="36"/>
      <c r="CD349" s="36"/>
      <c r="CE349" s="36"/>
      <c r="CF349" s="36"/>
      <c r="CG349" s="36"/>
      <c r="CH349" s="36"/>
      <c r="CI349" s="36"/>
      <c r="CJ349" s="36"/>
      <c r="CK349" s="36"/>
      <c r="CL349" s="36"/>
      <c r="CM349" s="36"/>
      <c r="CN349" s="36"/>
      <c r="CO349" s="36"/>
      <c r="CP349" s="36"/>
      <c r="CQ349" s="36"/>
      <c r="CR349" s="36"/>
      <c r="CS349" s="36"/>
      <c r="CT349" s="36"/>
      <c r="CU349" s="36"/>
      <c r="CV349" s="36"/>
      <c r="CW349" s="36"/>
      <c r="CX349" s="36"/>
      <c r="CY349" s="36"/>
      <c r="CZ349" s="36"/>
      <c r="DA349" s="36"/>
      <c r="DB349" s="36"/>
      <c r="DC349" s="36"/>
      <c r="DD349" s="36"/>
      <c r="DE349" s="36"/>
      <c r="DF349" s="36"/>
      <c r="DG349" s="36"/>
      <c r="DH349" s="36"/>
      <c r="DI349" s="36"/>
      <c r="DJ349" s="36"/>
      <c r="DK349" s="36"/>
      <c r="DL349" s="36"/>
      <c r="DM349" s="36"/>
      <c r="DN349" s="36"/>
      <c r="DO349" s="36"/>
      <c r="DP349" s="55">
        <v>4</v>
      </c>
    </row>
    <row r="350" spans="1:120" hidden="1" x14ac:dyDescent="0.25">
      <c r="A350" s="35">
        <v>56</v>
      </c>
      <c r="B350" s="36" t="s">
        <v>273</v>
      </c>
      <c r="C350" s="36" t="s">
        <v>32</v>
      </c>
      <c r="D350" s="36" t="s">
        <v>146</v>
      </c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>
        <v>6</v>
      </c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  <c r="CQ350" s="36"/>
      <c r="CR350" s="36"/>
      <c r="CS350" s="36"/>
      <c r="CT350" s="36"/>
      <c r="CU350" s="36"/>
      <c r="CV350" s="36"/>
      <c r="CW350" s="36"/>
      <c r="CX350" s="36"/>
      <c r="CY350" s="36"/>
      <c r="CZ350" s="36"/>
      <c r="DA350" s="36"/>
      <c r="DB350" s="36"/>
      <c r="DC350" s="36"/>
      <c r="DD350" s="36"/>
      <c r="DE350" s="36"/>
      <c r="DF350" s="36"/>
      <c r="DG350" s="36"/>
      <c r="DH350" s="36"/>
      <c r="DI350" s="36"/>
      <c r="DJ350" s="36"/>
      <c r="DK350" s="36"/>
      <c r="DL350" s="36"/>
      <c r="DM350" s="36"/>
      <c r="DN350" s="36"/>
      <c r="DO350" s="36"/>
      <c r="DP350" s="55">
        <v>1</v>
      </c>
    </row>
    <row r="351" spans="1:120" hidden="1" x14ac:dyDescent="0.25">
      <c r="A351" s="38">
        <v>48</v>
      </c>
      <c r="B351" s="39" t="s">
        <v>357</v>
      </c>
      <c r="C351" s="39" t="s">
        <v>32</v>
      </c>
      <c r="D351" s="39" t="s">
        <v>146</v>
      </c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>
        <v>7</v>
      </c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  <c r="DG351" s="39"/>
      <c r="DH351" s="39"/>
      <c r="DI351" s="39"/>
      <c r="DJ351" s="39"/>
      <c r="DK351" s="39"/>
      <c r="DL351" s="39"/>
      <c r="DM351" s="39"/>
      <c r="DN351" s="39"/>
      <c r="DO351" s="39"/>
      <c r="DP351" s="55"/>
    </row>
    <row r="352" spans="1:120" hidden="1" x14ac:dyDescent="0.25">
      <c r="A352" s="35">
        <v>65</v>
      </c>
      <c r="B352" s="36" t="s">
        <v>264</v>
      </c>
      <c r="C352" s="36" t="s">
        <v>32</v>
      </c>
      <c r="D352" s="36" t="s">
        <v>146</v>
      </c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>
        <v>8</v>
      </c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I352" s="36"/>
      <c r="CJ352" s="36"/>
      <c r="CK352" s="36"/>
      <c r="CL352" s="36"/>
      <c r="CM352" s="36"/>
      <c r="CN352" s="36"/>
      <c r="CO352" s="36"/>
      <c r="CP352" s="36"/>
      <c r="CQ352" s="36"/>
      <c r="CR352" s="36"/>
      <c r="CS352" s="36"/>
      <c r="CT352" s="36"/>
      <c r="CU352" s="36"/>
      <c r="CV352" s="36"/>
      <c r="CW352" s="36"/>
      <c r="CX352" s="36"/>
      <c r="CY352" s="36"/>
      <c r="CZ352" s="36"/>
      <c r="DA352" s="36"/>
      <c r="DB352" s="36"/>
      <c r="DC352" s="36"/>
      <c r="DD352" s="36"/>
      <c r="DE352" s="36"/>
      <c r="DF352" s="36"/>
      <c r="DG352" s="36"/>
      <c r="DH352" s="36"/>
      <c r="DI352" s="36"/>
      <c r="DJ352" s="36"/>
      <c r="DK352" s="36"/>
      <c r="DL352" s="36"/>
      <c r="DM352" s="36"/>
      <c r="DN352" s="36"/>
      <c r="DO352" s="36"/>
      <c r="DP352" s="55"/>
    </row>
    <row r="353" spans="1:120" hidden="1" x14ac:dyDescent="0.25">
      <c r="A353" s="35">
        <v>51</v>
      </c>
      <c r="B353" s="36" t="s">
        <v>259</v>
      </c>
      <c r="C353" s="2" t="s">
        <v>40</v>
      </c>
      <c r="D353" s="36" t="s">
        <v>14</v>
      </c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 t="s">
        <v>69</v>
      </c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  <c r="CJ353" s="36"/>
      <c r="CK353" s="36"/>
      <c r="CL353" s="36"/>
      <c r="CM353" s="36"/>
      <c r="CN353" s="36"/>
      <c r="CO353" s="36"/>
      <c r="CP353" s="36"/>
      <c r="CQ353" s="36"/>
      <c r="CR353" s="36"/>
      <c r="CS353" s="36"/>
      <c r="CT353" s="36"/>
      <c r="CU353" s="36"/>
      <c r="CV353" s="36"/>
      <c r="CW353" s="36"/>
      <c r="CX353" s="36"/>
      <c r="CY353" s="36"/>
      <c r="CZ353" s="36"/>
      <c r="DA353" s="36"/>
      <c r="DB353" s="36"/>
      <c r="DC353" s="36"/>
      <c r="DD353" s="36"/>
      <c r="DE353" s="36"/>
      <c r="DF353" s="36"/>
      <c r="DG353" s="36"/>
      <c r="DH353" s="36"/>
      <c r="DI353" s="36"/>
      <c r="DJ353" s="36"/>
      <c r="DK353" s="36"/>
      <c r="DL353" s="36"/>
      <c r="DM353" s="36"/>
      <c r="DN353" s="36"/>
      <c r="DO353" s="36"/>
      <c r="DP353" s="55"/>
    </row>
    <row r="354" spans="1:120" hidden="1" x14ac:dyDescent="0.25">
      <c r="A354" s="35">
        <v>52</v>
      </c>
      <c r="B354" s="36" t="s">
        <v>302</v>
      </c>
      <c r="C354" s="2" t="s">
        <v>40</v>
      </c>
      <c r="D354" s="36" t="s">
        <v>14</v>
      </c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 t="s">
        <v>69</v>
      </c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  <c r="CQ354" s="36"/>
      <c r="CR354" s="36"/>
      <c r="CS354" s="36"/>
      <c r="CT354" s="36"/>
      <c r="CU354" s="36"/>
      <c r="CV354" s="36"/>
      <c r="CW354" s="36"/>
      <c r="CX354" s="36"/>
      <c r="CY354" s="36"/>
      <c r="CZ354" s="36"/>
      <c r="DA354" s="36"/>
      <c r="DB354" s="36"/>
      <c r="DC354" s="36"/>
      <c r="DD354" s="36"/>
      <c r="DE354" s="36"/>
      <c r="DF354" s="36"/>
      <c r="DG354" s="36"/>
      <c r="DH354" s="36"/>
      <c r="DI354" s="36"/>
      <c r="DJ354" s="36"/>
      <c r="DK354" s="36"/>
      <c r="DL354" s="36"/>
      <c r="DM354" s="36"/>
      <c r="DN354" s="36"/>
      <c r="DO354" s="36"/>
      <c r="DP354" s="55"/>
    </row>
    <row r="355" spans="1:120" hidden="1" x14ac:dyDescent="0.25">
      <c r="A355" s="38">
        <v>55</v>
      </c>
      <c r="B355" s="39" t="s">
        <v>336</v>
      </c>
      <c r="C355" s="39" t="s">
        <v>23</v>
      </c>
      <c r="D355" s="39" t="s">
        <v>150</v>
      </c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>
        <v>1</v>
      </c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  <c r="DG355" s="39"/>
      <c r="DH355" s="39"/>
      <c r="DI355" s="39"/>
      <c r="DJ355" s="39"/>
      <c r="DK355" s="39"/>
      <c r="DL355" s="39"/>
      <c r="DM355" s="39"/>
      <c r="DN355" s="39"/>
      <c r="DO355" s="39"/>
      <c r="DP355" s="55">
        <v>3</v>
      </c>
    </row>
    <row r="356" spans="1:120" hidden="1" x14ac:dyDescent="0.25">
      <c r="A356" s="35">
        <v>51</v>
      </c>
      <c r="B356" s="36" t="s">
        <v>259</v>
      </c>
      <c r="C356" s="2" t="s">
        <v>40</v>
      </c>
      <c r="D356" s="36" t="s">
        <v>14</v>
      </c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>
        <v>4</v>
      </c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  <c r="CL356" s="36"/>
      <c r="CM356" s="36"/>
      <c r="CN356" s="36"/>
      <c r="CO356" s="36"/>
      <c r="CP356" s="36"/>
      <c r="CQ356" s="36"/>
      <c r="CR356" s="36"/>
      <c r="CS356" s="36"/>
      <c r="CT356" s="36"/>
      <c r="CU356" s="36"/>
      <c r="CV356" s="36"/>
      <c r="CW356" s="36"/>
      <c r="CX356" s="36"/>
      <c r="CY356" s="36"/>
      <c r="CZ356" s="36"/>
      <c r="DA356" s="36"/>
      <c r="DB356" s="36"/>
      <c r="DC356" s="36"/>
      <c r="DD356" s="36"/>
      <c r="DE356" s="36"/>
      <c r="DF356" s="36"/>
      <c r="DG356" s="36"/>
      <c r="DH356" s="36"/>
      <c r="DI356" s="36"/>
      <c r="DJ356" s="36"/>
      <c r="DK356" s="36"/>
      <c r="DL356" s="36"/>
      <c r="DM356" s="36"/>
      <c r="DN356" s="36"/>
      <c r="DO356" s="36"/>
      <c r="DP356" s="55">
        <v>1</v>
      </c>
    </row>
    <row r="357" spans="1:120" hidden="1" x14ac:dyDescent="0.25">
      <c r="A357" s="35">
        <v>80</v>
      </c>
      <c r="B357" s="36" t="s">
        <v>315</v>
      </c>
      <c r="C357" s="2" t="s">
        <v>30</v>
      </c>
      <c r="D357" s="36" t="s">
        <v>12</v>
      </c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>
        <v>2</v>
      </c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I357" s="36"/>
      <c r="CJ357" s="36"/>
      <c r="CK357" s="36"/>
      <c r="CL357" s="36"/>
      <c r="CM357" s="36"/>
      <c r="CN357" s="36"/>
      <c r="CO357" s="36"/>
      <c r="CP357" s="36"/>
      <c r="CQ357" s="36"/>
      <c r="CR357" s="36"/>
      <c r="CS357" s="36"/>
      <c r="CT357" s="36"/>
      <c r="CU357" s="36"/>
      <c r="CV357" s="36"/>
      <c r="CW357" s="36"/>
      <c r="CX357" s="36"/>
      <c r="CY357" s="36"/>
      <c r="CZ357" s="36"/>
      <c r="DA357" s="36"/>
      <c r="DB357" s="36"/>
      <c r="DC357" s="36"/>
      <c r="DD357" s="36"/>
      <c r="DE357" s="36"/>
      <c r="DF357" s="36"/>
      <c r="DG357" s="36"/>
      <c r="DH357" s="36"/>
      <c r="DI357" s="36"/>
      <c r="DJ357" s="36"/>
      <c r="DK357" s="36"/>
      <c r="DL357" s="36"/>
      <c r="DM357" s="36"/>
      <c r="DN357" s="36"/>
      <c r="DO357" s="36"/>
      <c r="DP357" s="55">
        <v>2</v>
      </c>
    </row>
    <row r="358" spans="1:120" hidden="1" x14ac:dyDescent="0.25">
      <c r="A358" s="35">
        <v>279</v>
      </c>
      <c r="B358" s="36" t="s">
        <v>251</v>
      </c>
      <c r="C358" s="36" t="s">
        <v>35</v>
      </c>
      <c r="D358" s="36" t="s">
        <v>20</v>
      </c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>
        <v>7</v>
      </c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36"/>
      <c r="BZ358" s="36"/>
      <c r="CA358" s="36"/>
      <c r="CB358" s="36"/>
      <c r="CC358" s="36"/>
      <c r="CD358" s="36"/>
      <c r="CE358" s="36"/>
      <c r="CF358" s="36"/>
      <c r="CG358" s="36"/>
      <c r="CH358" s="36"/>
      <c r="CI358" s="36"/>
      <c r="CJ358" s="36"/>
      <c r="CK358" s="36"/>
      <c r="CL358" s="36"/>
      <c r="CM358" s="36"/>
      <c r="CN358" s="36"/>
      <c r="CO358" s="36"/>
      <c r="CP358" s="36"/>
      <c r="CQ358" s="36"/>
      <c r="CR358" s="36"/>
      <c r="CS358" s="36"/>
      <c r="CT358" s="36"/>
      <c r="CU358" s="36"/>
      <c r="CV358" s="36"/>
      <c r="CW358" s="36"/>
      <c r="CX358" s="36"/>
      <c r="CY358" s="36"/>
      <c r="CZ358" s="36"/>
      <c r="DA358" s="36"/>
      <c r="DB358" s="36"/>
      <c r="DC358" s="36"/>
      <c r="DD358" s="36"/>
      <c r="DE358" s="36"/>
      <c r="DF358" s="36"/>
      <c r="DG358" s="36"/>
      <c r="DH358" s="36"/>
      <c r="DI358" s="36"/>
      <c r="DJ358" s="36"/>
      <c r="DK358" s="36"/>
      <c r="DL358" s="36"/>
      <c r="DM358" s="36"/>
      <c r="DN358" s="36"/>
      <c r="DO358" s="36"/>
      <c r="DP358" s="55"/>
    </row>
    <row r="359" spans="1:120" hidden="1" x14ac:dyDescent="0.25">
      <c r="A359" s="35">
        <v>57</v>
      </c>
      <c r="B359" s="36" t="s">
        <v>219</v>
      </c>
      <c r="C359" s="36" t="s">
        <v>32</v>
      </c>
      <c r="D359" s="36" t="s">
        <v>146</v>
      </c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>
        <v>1</v>
      </c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6"/>
      <c r="CX359" s="36"/>
      <c r="CY359" s="36"/>
      <c r="CZ359" s="36"/>
      <c r="DA359" s="36"/>
      <c r="DB359" s="36"/>
      <c r="DC359" s="36"/>
      <c r="DD359" s="36"/>
      <c r="DE359" s="36"/>
      <c r="DF359" s="36"/>
      <c r="DG359" s="36"/>
      <c r="DH359" s="36"/>
      <c r="DI359" s="36"/>
      <c r="DJ359" s="36"/>
      <c r="DK359" s="36"/>
      <c r="DL359" s="36"/>
      <c r="DM359" s="36"/>
      <c r="DN359" s="36"/>
      <c r="DO359" s="36"/>
      <c r="DP359" s="55">
        <v>6</v>
      </c>
    </row>
    <row r="360" spans="1:120" hidden="1" x14ac:dyDescent="0.25">
      <c r="A360" s="35">
        <v>33</v>
      </c>
      <c r="B360" s="36" t="s">
        <v>220</v>
      </c>
      <c r="C360" s="36" t="s">
        <v>37</v>
      </c>
      <c r="D360" s="36" t="s">
        <v>19</v>
      </c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>
        <v>2</v>
      </c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  <c r="CX360" s="36"/>
      <c r="CY360" s="36"/>
      <c r="CZ360" s="36"/>
      <c r="DA360" s="36"/>
      <c r="DB360" s="36"/>
      <c r="DC360" s="36"/>
      <c r="DD360" s="36"/>
      <c r="DE360" s="36"/>
      <c r="DF360" s="36"/>
      <c r="DG360" s="36"/>
      <c r="DH360" s="36"/>
      <c r="DI360" s="36"/>
      <c r="DJ360" s="36"/>
      <c r="DK360" s="36"/>
      <c r="DL360" s="36"/>
      <c r="DM360" s="36"/>
      <c r="DN360" s="36"/>
      <c r="DO360" s="36"/>
      <c r="DP360" s="55">
        <v>4</v>
      </c>
    </row>
    <row r="361" spans="1:120" hidden="1" x14ac:dyDescent="0.25">
      <c r="A361" s="35">
        <v>72</v>
      </c>
      <c r="B361" s="36" t="s">
        <v>221</v>
      </c>
      <c r="C361" s="36" t="s">
        <v>23</v>
      </c>
      <c r="D361" s="36" t="s">
        <v>111</v>
      </c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>
        <v>3</v>
      </c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36"/>
      <c r="DA361" s="36"/>
      <c r="DB361" s="36"/>
      <c r="DC361" s="36"/>
      <c r="DD361" s="36"/>
      <c r="DE361" s="36"/>
      <c r="DF361" s="36"/>
      <c r="DG361" s="36"/>
      <c r="DH361" s="36"/>
      <c r="DI361" s="36"/>
      <c r="DJ361" s="36"/>
      <c r="DK361" s="36"/>
      <c r="DL361" s="36"/>
      <c r="DM361" s="36"/>
      <c r="DN361" s="36"/>
      <c r="DO361" s="36"/>
      <c r="DP361" s="55">
        <v>4</v>
      </c>
    </row>
    <row r="362" spans="1:120" hidden="1" x14ac:dyDescent="0.25">
      <c r="A362" s="35">
        <v>64</v>
      </c>
      <c r="B362" s="36" t="s">
        <v>222</v>
      </c>
      <c r="C362" s="36" t="s">
        <v>92</v>
      </c>
      <c r="D362" s="36" t="s">
        <v>46</v>
      </c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>
        <v>4</v>
      </c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  <c r="CQ362" s="36"/>
      <c r="CR362" s="36"/>
      <c r="CS362" s="36"/>
      <c r="CT362" s="36"/>
      <c r="CU362" s="36"/>
      <c r="CV362" s="36"/>
      <c r="CW362" s="36"/>
      <c r="CX362" s="36"/>
      <c r="CY362" s="36"/>
      <c r="CZ362" s="36"/>
      <c r="DA362" s="36"/>
      <c r="DB362" s="36"/>
      <c r="DC362" s="36"/>
      <c r="DD362" s="36"/>
      <c r="DE362" s="36"/>
      <c r="DF362" s="36"/>
      <c r="DG362" s="36"/>
      <c r="DH362" s="36"/>
      <c r="DI362" s="36"/>
      <c r="DJ362" s="36"/>
      <c r="DK362" s="36"/>
      <c r="DL362" s="36"/>
      <c r="DM362" s="36"/>
      <c r="DN362" s="36"/>
      <c r="DO362" s="36"/>
      <c r="DP362" s="55">
        <v>2</v>
      </c>
    </row>
    <row r="363" spans="1:120" hidden="1" x14ac:dyDescent="0.25">
      <c r="A363" s="35">
        <v>80</v>
      </c>
      <c r="B363" s="36" t="s">
        <v>315</v>
      </c>
      <c r="C363" s="2" t="s">
        <v>30</v>
      </c>
      <c r="D363" s="36" t="s">
        <v>12</v>
      </c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>
        <v>1</v>
      </c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  <c r="CD363" s="36"/>
      <c r="CE363" s="36"/>
      <c r="CF363" s="36"/>
      <c r="CG363" s="36"/>
      <c r="CH363" s="36"/>
      <c r="CI363" s="36"/>
      <c r="CJ363" s="36"/>
      <c r="CK363" s="36"/>
      <c r="CL363" s="36"/>
      <c r="CM363" s="36"/>
      <c r="CN363" s="36"/>
      <c r="CO363" s="36"/>
      <c r="CP363" s="36"/>
      <c r="CQ363" s="36"/>
      <c r="CR363" s="36"/>
      <c r="CS363" s="36"/>
      <c r="CT363" s="36"/>
      <c r="CU363" s="36"/>
      <c r="CV363" s="36"/>
      <c r="CW363" s="36"/>
      <c r="CX363" s="36"/>
      <c r="CY363" s="36"/>
      <c r="CZ363" s="36"/>
      <c r="DA363" s="36"/>
      <c r="DB363" s="36"/>
      <c r="DC363" s="36"/>
      <c r="DD363" s="36"/>
      <c r="DE363" s="36"/>
      <c r="DF363" s="36"/>
      <c r="DG363" s="36"/>
      <c r="DH363" s="36"/>
      <c r="DI363" s="36"/>
      <c r="DJ363" s="36"/>
      <c r="DK363" s="36"/>
      <c r="DL363" s="36"/>
      <c r="DM363" s="36"/>
      <c r="DN363" s="36"/>
      <c r="DO363" s="36"/>
      <c r="DP363" s="56">
        <v>3</v>
      </c>
    </row>
    <row r="364" spans="1:120" hidden="1" x14ac:dyDescent="0.25">
      <c r="A364" s="38">
        <v>279</v>
      </c>
      <c r="B364" s="39" t="s">
        <v>251</v>
      </c>
      <c r="C364" s="36" t="s">
        <v>35</v>
      </c>
      <c r="D364" s="39" t="s">
        <v>20</v>
      </c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>
        <v>6</v>
      </c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  <c r="CR364" s="39"/>
      <c r="CS364" s="39"/>
      <c r="CT364" s="39"/>
      <c r="CU364" s="39"/>
      <c r="CV364" s="39"/>
      <c r="CW364" s="39"/>
      <c r="CX364" s="39"/>
      <c r="CY364" s="39"/>
      <c r="CZ364" s="39"/>
      <c r="DA364" s="39"/>
      <c r="DB364" s="39"/>
      <c r="DC364" s="39"/>
      <c r="DD364" s="39"/>
      <c r="DE364" s="39"/>
      <c r="DF364" s="39"/>
      <c r="DG364" s="39"/>
      <c r="DH364" s="39"/>
      <c r="DI364" s="39"/>
      <c r="DJ364" s="39"/>
      <c r="DK364" s="39"/>
      <c r="DL364" s="39"/>
      <c r="DM364" s="39"/>
      <c r="DN364" s="39"/>
      <c r="DO364" s="39"/>
      <c r="DP364" s="55">
        <v>1</v>
      </c>
    </row>
    <row r="365" spans="1:120" hidden="1" x14ac:dyDescent="0.25">
      <c r="A365" s="35">
        <v>51</v>
      </c>
      <c r="B365" s="36" t="s">
        <v>259</v>
      </c>
      <c r="C365" s="2" t="s">
        <v>40</v>
      </c>
      <c r="D365" s="36" t="s">
        <v>14</v>
      </c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>
        <v>8</v>
      </c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36"/>
      <c r="BZ365" s="36"/>
      <c r="CA365" s="36"/>
      <c r="CB365" s="36"/>
      <c r="CC365" s="36"/>
      <c r="CD365" s="36"/>
      <c r="CE365" s="36"/>
      <c r="CF365" s="36"/>
      <c r="CG365" s="36"/>
      <c r="CH365" s="36"/>
      <c r="CI365" s="36"/>
      <c r="CJ365" s="36"/>
      <c r="CK365" s="36"/>
      <c r="CL365" s="36"/>
      <c r="CM365" s="36"/>
      <c r="CN365" s="36"/>
      <c r="CO365" s="36"/>
      <c r="CP365" s="36"/>
      <c r="CQ365" s="36"/>
      <c r="CR365" s="36"/>
      <c r="CS365" s="36"/>
      <c r="CT365" s="36"/>
      <c r="CU365" s="36"/>
      <c r="CV365" s="36"/>
      <c r="CW365" s="36"/>
      <c r="CX365" s="36"/>
      <c r="CY365" s="36"/>
      <c r="CZ365" s="36"/>
      <c r="DA365" s="36"/>
      <c r="DB365" s="36"/>
      <c r="DC365" s="36"/>
      <c r="DD365" s="36"/>
      <c r="DE365" s="36"/>
      <c r="DF365" s="36"/>
      <c r="DG365" s="36"/>
      <c r="DH365" s="36"/>
      <c r="DI365" s="36"/>
      <c r="DJ365" s="36"/>
      <c r="DK365" s="36"/>
      <c r="DL365" s="36"/>
      <c r="DM365" s="36"/>
      <c r="DN365" s="36"/>
      <c r="DO365" s="36"/>
      <c r="DP365" s="55"/>
    </row>
    <row r="366" spans="1:120" hidden="1" x14ac:dyDescent="0.25">
      <c r="A366" s="35">
        <v>2</v>
      </c>
      <c r="B366" s="36" t="s">
        <v>329</v>
      </c>
      <c r="C366" s="2" t="s">
        <v>30</v>
      </c>
      <c r="D366" s="36" t="s">
        <v>12</v>
      </c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>
        <v>1</v>
      </c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/>
      <c r="BS366" s="36"/>
      <c r="BT366" s="36"/>
      <c r="BU366" s="36"/>
      <c r="BV366" s="36"/>
      <c r="BW366" s="36"/>
      <c r="BX366" s="36"/>
      <c r="BY366" s="36"/>
      <c r="BZ366" s="36"/>
      <c r="CA366" s="36"/>
      <c r="CB366" s="36"/>
      <c r="CC366" s="36"/>
      <c r="CD366" s="36"/>
      <c r="CE366" s="36"/>
      <c r="CF366" s="36"/>
      <c r="CG366" s="36"/>
      <c r="CH366" s="36"/>
      <c r="CI366" s="36"/>
      <c r="CJ366" s="36"/>
      <c r="CK366" s="36"/>
      <c r="CL366" s="36"/>
      <c r="CM366" s="36"/>
      <c r="CN366" s="36"/>
      <c r="CO366" s="36"/>
      <c r="CP366" s="36"/>
      <c r="CQ366" s="36"/>
      <c r="CR366" s="36"/>
      <c r="CS366" s="36"/>
      <c r="CT366" s="36"/>
      <c r="CU366" s="36"/>
      <c r="CV366" s="36"/>
      <c r="CW366" s="36"/>
      <c r="CX366" s="36"/>
      <c r="CY366" s="36"/>
      <c r="CZ366" s="36"/>
      <c r="DA366" s="36"/>
      <c r="DB366" s="36"/>
      <c r="DC366" s="36"/>
      <c r="DD366" s="36"/>
      <c r="DE366" s="36"/>
      <c r="DF366" s="36"/>
      <c r="DG366" s="36"/>
      <c r="DH366" s="36"/>
      <c r="DI366" s="36"/>
      <c r="DJ366" s="36"/>
      <c r="DK366" s="36"/>
      <c r="DL366" s="36"/>
      <c r="DM366" s="36"/>
      <c r="DN366" s="36"/>
      <c r="DO366" s="36"/>
      <c r="DP366" s="56">
        <v>3</v>
      </c>
    </row>
    <row r="367" spans="1:120" hidden="1" x14ac:dyDescent="0.25">
      <c r="A367" s="38">
        <v>36</v>
      </c>
      <c r="B367" s="39" t="s">
        <v>303</v>
      </c>
      <c r="C367" s="2" t="s">
        <v>30</v>
      </c>
      <c r="D367" s="39" t="s">
        <v>12</v>
      </c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>
        <v>2</v>
      </c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  <c r="CN367" s="39"/>
      <c r="CO367" s="39"/>
      <c r="CP367" s="39"/>
      <c r="CQ367" s="39"/>
      <c r="CR367" s="39"/>
      <c r="CS367" s="39"/>
      <c r="CT367" s="39"/>
      <c r="CU367" s="39"/>
      <c r="CV367" s="39"/>
      <c r="CW367" s="39"/>
      <c r="CX367" s="39"/>
      <c r="CY367" s="39"/>
      <c r="CZ367" s="39"/>
      <c r="DA367" s="39"/>
      <c r="DB367" s="39"/>
      <c r="DC367" s="39"/>
      <c r="DD367" s="39"/>
      <c r="DE367" s="39"/>
      <c r="DF367" s="39"/>
      <c r="DG367" s="39"/>
      <c r="DH367" s="39"/>
      <c r="DI367" s="39"/>
      <c r="DJ367" s="39"/>
      <c r="DK367" s="39"/>
      <c r="DL367" s="39"/>
      <c r="DM367" s="39"/>
      <c r="DN367" s="39"/>
      <c r="DO367" s="39"/>
      <c r="DP367" s="55">
        <v>2</v>
      </c>
    </row>
    <row r="368" spans="1:120" hidden="1" x14ac:dyDescent="0.25">
      <c r="A368" s="35">
        <v>15</v>
      </c>
      <c r="B368" s="36" t="s">
        <v>269</v>
      </c>
      <c r="C368" s="36" t="s">
        <v>23</v>
      </c>
      <c r="D368" s="36" t="s">
        <v>111</v>
      </c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>
        <v>3</v>
      </c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36"/>
      <c r="BZ368" s="36"/>
      <c r="CA368" s="36"/>
      <c r="CB368" s="36"/>
      <c r="CC368" s="36"/>
      <c r="CD368" s="36"/>
      <c r="CE368" s="36"/>
      <c r="CF368" s="36"/>
      <c r="CG368" s="36"/>
      <c r="CH368" s="36"/>
      <c r="CI368" s="36"/>
      <c r="CJ368" s="36"/>
      <c r="CK368" s="36"/>
      <c r="CL368" s="36"/>
      <c r="CM368" s="36"/>
      <c r="CN368" s="36"/>
      <c r="CO368" s="36"/>
      <c r="CP368" s="36"/>
      <c r="CQ368" s="36"/>
      <c r="CR368" s="36"/>
      <c r="CS368" s="36"/>
      <c r="CT368" s="36"/>
      <c r="CU368" s="36"/>
      <c r="CV368" s="36"/>
      <c r="CW368" s="36"/>
      <c r="CX368" s="36"/>
      <c r="CY368" s="36"/>
      <c r="CZ368" s="36"/>
      <c r="DA368" s="36"/>
      <c r="DB368" s="36"/>
      <c r="DC368" s="36"/>
      <c r="DD368" s="36"/>
      <c r="DE368" s="36"/>
      <c r="DF368" s="36"/>
      <c r="DG368" s="36"/>
      <c r="DH368" s="36"/>
      <c r="DI368" s="36"/>
      <c r="DJ368" s="36"/>
      <c r="DK368" s="36"/>
      <c r="DL368" s="36"/>
      <c r="DM368" s="36"/>
      <c r="DN368" s="36"/>
      <c r="DO368" s="36"/>
      <c r="DP368" s="56">
        <v>2</v>
      </c>
    </row>
    <row r="369" spans="1:120" hidden="1" x14ac:dyDescent="0.25">
      <c r="A369" s="35">
        <v>25</v>
      </c>
      <c r="B369" s="36" t="s">
        <v>323</v>
      </c>
      <c r="C369" s="2" t="s">
        <v>25</v>
      </c>
      <c r="D369" s="36" t="s">
        <v>13</v>
      </c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>
        <v>5</v>
      </c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/>
      <c r="CP369" s="36"/>
      <c r="CQ369" s="36"/>
      <c r="CR369" s="36"/>
      <c r="CS369" s="36"/>
      <c r="CT369" s="36"/>
      <c r="CU369" s="36"/>
      <c r="CV369" s="36"/>
      <c r="CW369" s="36"/>
      <c r="CX369" s="36"/>
      <c r="CY369" s="36"/>
      <c r="CZ369" s="36"/>
      <c r="DA369" s="36"/>
      <c r="DB369" s="36"/>
      <c r="DC369" s="36"/>
      <c r="DD369" s="36"/>
      <c r="DE369" s="36"/>
      <c r="DF369" s="36"/>
      <c r="DG369" s="36"/>
      <c r="DH369" s="36"/>
      <c r="DI369" s="36"/>
      <c r="DJ369" s="36"/>
      <c r="DK369" s="36"/>
      <c r="DL369" s="36"/>
      <c r="DM369" s="36"/>
      <c r="DN369" s="36"/>
      <c r="DO369" s="36"/>
      <c r="DP369" s="56">
        <v>1</v>
      </c>
    </row>
    <row r="370" spans="1:120" hidden="1" x14ac:dyDescent="0.25">
      <c r="A370" s="35">
        <v>21</v>
      </c>
      <c r="B370" s="36" t="s">
        <v>253</v>
      </c>
      <c r="C370" s="2" t="s">
        <v>40</v>
      </c>
      <c r="D370" s="36" t="s">
        <v>14</v>
      </c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>
        <v>7</v>
      </c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  <c r="BS370" s="36"/>
      <c r="BT370" s="36"/>
      <c r="BU370" s="36"/>
      <c r="BV370" s="36"/>
      <c r="BW370" s="36"/>
      <c r="BX370" s="36"/>
      <c r="BY370" s="36"/>
      <c r="BZ370" s="36"/>
      <c r="CA370" s="36"/>
      <c r="CB370" s="36"/>
      <c r="CC370" s="36"/>
      <c r="CD370" s="36"/>
      <c r="CE370" s="36"/>
      <c r="CF370" s="36"/>
      <c r="CG370" s="36"/>
      <c r="CH370" s="36"/>
      <c r="CI370" s="36"/>
      <c r="CJ370" s="36"/>
      <c r="CK370" s="36"/>
      <c r="CL370" s="36"/>
      <c r="CM370" s="36"/>
      <c r="CN370" s="36"/>
      <c r="CO370" s="36"/>
      <c r="CP370" s="36"/>
      <c r="CQ370" s="36"/>
      <c r="CR370" s="36"/>
      <c r="CS370" s="36"/>
      <c r="CT370" s="36"/>
      <c r="CU370" s="36"/>
      <c r="CV370" s="36"/>
      <c r="CW370" s="36"/>
      <c r="CX370" s="36"/>
      <c r="CY370" s="36"/>
      <c r="CZ370" s="36"/>
      <c r="DA370" s="36"/>
      <c r="DB370" s="36"/>
      <c r="DC370" s="36"/>
      <c r="DD370" s="36"/>
      <c r="DE370" s="36"/>
      <c r="DF370" s="36"/>
      <c r="DG370" s="36"/>
      <c r="DH370" s="36"/>
      <c r="DI370" s="36"/>
      <c r="DJ370" s="36"/>
      <c r="DK370" s="36"/>
      <c r="DL370" s="36"/>
      <c r="DM370" s="36"/>
      <c r="DN370" s="36"/>
      <c r="DO370" s="36"/>
      <c r="DP370" s="56"/>
    </row>
    <row r="371" spans="1:120" hidden="1" x14ac:dyDescent="0.25">
      <c r="A371" s="38">
        <v>47</v>
      </c>
      <c r="B371" s="39" t="s">
        <v>265</v>
      </c>
      <c r="C371" s="2" t="s">
        <v>40</v>
      </c>
      <c r="D371" s="39" t="s">
        <v>14</v>
      </c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>
        <v>8</v>
      </c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  <c r="CR371" s="39"/>
      <c r="CS371" s="39"/>
      <c r="CT371" s="39"/>
      <c r="CU371" s="39"/>
      <c r="CV371" s="39"/>
      <c r="CW371" s="39"/>
      <c r="CX371" s="39"/>
      <c r="CY371" s="39"/>
      <c r="CZ371" s="39"/>
      <c r="DA371" s="39"/>
      <c r="DB371" s="39"/>
      <c r="DC371" s="39"/>
      <c r="DD371" s="39"/>
      <c r="DE371" s="39"/>
      <c r="DF371" s="39"/>
      <c r="DG371" s="39"/>
      <c r="DH371" s="39"/>
      <c r="DI371" s="39"/>
      <c r="DJ371" s="39"/>
      <c r="DK371" s="39"/>
      <c r="DL371" s="39"/>
      <c r="DM371" s="39"/>
      <c r="DN371" s="39"/>
      <c r="DO371" s="39"/>
      <c r="DP371" s="55"/>
    </row>
    <row r="372" spans="1:120" hidden="1" x14ac:dyDescent="0.25">
      <c r="A372" s="35">
        <v>17</v>
      </c>
      <c r="B372" s="36" t="s">
        <v>349</v>
      </c>
      <c r="C372" s="2" t="s">
        <v>25</v>
      </c>
      <c r="D372" s="36" t="s">
        <v>110</v>
      </c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>
        <v>9</v>
      </c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6"/>
      <c r="CQ372" s="36"/>
      <c r="CR372" s="36"/>
      <c r="CS372" s="36"/>
      <c r="CT372" s="36"/>
      <c r="CU372" s="36"/>
      <c r="CV372" s="36"/>
      <c r="CW372" s="36"/>
      <c r="CX372" s="36"/>
      <c r="CY372" s="36"/>
      <c r="CZ372" s="36"/>
      <c r="DA372" s="36"/>
      <c r="DB372" s="36"/>
      <c r="DC372" s="36"/>
      <c r="DD372" s="36"/>
      <c r="DE372" s="36"/>
      <c r="DF372" s="36"/>
      <c r="DG372" s="36"/>
      <c r="DH372" s="36"/>
      <c r="DI372" s="36"/>
      <c r="DJ372" s="36"/>
      <c r="DK372" s="36"/>
      <c r="DL372" s="36"/>
      <c r="DM372" s="36"/>
      <c r="DN372" s="36"/>
      <c r="DO372" s="36"/>
      <c r="DP372" s="55"/>
    </row>
    <row r="373" spans="1:120" hidden="1" x14ac:dyDescent="0.25">
      <c r="A373" s="35">
        <v>276</v>
      </c>
      <c r="B373" s="36" t="s">
        <v>316</v>
      </c>
      <c r="C373" s="2" t="s">
        <v>40</v>
      </c>
      <c r="D373" s="36" t="s">
        <v>14</v>
      </c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>
        <v>16</v>
      </c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  <c r="BS373" s="36"/>
      <c r="BT373" s="36"/>
      <c r="BU373" s="36"/>
      <c r="BV373" s="36"/>
      <c r="BW373" s="36"/>
      <c r="BX373" s="36"/>
      <c r="BY373" s="36"/>
      <c r="BZ373" s="36"/>
      <c r="CA373" s="36"/>
      <c r="CB373" s="36"/>
      <c r="CC373" s="36"/>
      <c r="CD373" s="36"/>
      <c r="CE373" s="36"/>
      <c r="CF373" s="36"/>
      <c r="CG373" s="36"/>
      <c r="CH373" s="36"/>
      <c r="CI373" s="36"/>
      <c r="CJ373" s="36"/>
      <c r="CK373" s="36"/>
      <c r="CL373" s="36"/>
      <c r="CM373" s="36"/>
      <c r="CN373" s="36"/>
      <c r="CO373" s="36"/>
      <c r="CP373" s="36"/>
      <c r="CQ373" s="36"/>
      <c r="CR373" s="36"/>
      <c r="CS373" s="36"/>
      <c r="CT373" s="36"/>
      <c r="CU373" s="36"/>
      <c r="CV373" s="36"/>
      <c r="CW373" s="36"/>
      <c r="CX373" s="36"/>
      <c r="CY373" s="36"/>
      <c r="CZ373" s="36"/>
      <c r="DA373" s="36"/>
      <c r="DB373" s="36"/>
      <c r="DC373" s="36"/>
      <c r="DD373" s="36"/>
      <c r="DE373" s="36"/>
      <c r="DF373" s="36"/>
      <c r="DG373" s="36"/>
      <c r="DH373" s="36"/>
      <c r="DI373" s="36"/>
      <c r="DJ373" s="36"/>
      <c r="DK373" s="36"/>
      <c r="DL373" s="36"/>
      <c r="DM373" s="36"/>
      <c r="DN373" s="36"/>
      <c r="DO373" s="36"/>
      <c r="DP373" s="56"/>
    </row>
    <row r="374" spans="1:120" hidden="1" x14ac:dyDescent="0.25">
      <c r="A374" s="35">
        <v>14</v>
      </c>
      <c r="B374" s="36" t="s">
        <v>261</v>
      </c>
      <c r="C374" s="2" t="s">
        <v>40</v>
      </c>
      <c r="D374" s="36" t="s">
        <v>14</v>
      </c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 t="s">
        <v>73</v>
      </c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  <c r="CD374" s="36"/>
      <c r="CE374" s="36"/>
      <c r="CF374" s="36"/>
      <c r="CG374" s="36"/>
      <c r="CH374" s="36"/>
      <c r="CI374" s="36"/>
      <c r="CJ374" s="36"/>
      <c r="CK374" s="36"/>
      <c r="CL374" s="36"/>
      <c r="CM374" s="36"/>
      <c r="CN374" s="36"/>
      <c r="CO374" s="36"/>
      <c r="CP374" s="36"/>
      <c r="CQ374" s="36"/>
      <c r="CR374" s="36"/>
      <c r="CS374" s="36"/>
      <c r="CT374" s="36"/>
      <c r="CU374" s="36"/>
      <c r="CV374" s="36"/>
      <c r="CW374" s="36"/>
      <c r="CX374" s="36"/>
      <c r="CY374" s="36"/>
      <c r="CZ374" s="36"/>
      <c r="DA374" s="36"/>
      <c r="DB374" s="36"/>
      <c r="DC374" s="36"/>
      <c r="DD374" s="36"/>
      <c r="DE374" s="36"/>
      <c r="DF374" s="36"/>
      <c r="DG374" s="36"/>
      <c r="DH374" s="36"/>
      <c r="DI374" s="36"/>
      <c r="DJ374" s="36"/>
      <c r="DK374" s="36"/>
      <c r="DL374" s="36"/>
      <c r="DM374" s="36"/>
      <c r="DN374" s="36"/>
      <c r="DO374" s="36"/>
      <c r="DP374" s="55"/>
    </row>
    <row r="375" spans="1:120" hidden="1" x14ac:dyDescent="0.25">
      <c r="A375" s="35">
        <v>277</v>
      </c>
      <c r="B375" s="36" t="s">
        <v>276</v>
      </c>
      <c r="C375" s="2" t="s">
        <v>40</v>
      </c>
      <c r="D375" s="36" t="s">
        <v>14</v>
      </c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 t="s">
        <v>73</v>
      </c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6"/>
      <c r="CQ375" s="36"/>
      <c r="CR375" s="36"/>
      <c r="CS375" s="36"/>
      <c r="CT375" s="36"/>
      <c r="CU375" s="36"/>
      <c r="CV375" s="36"/>
      <c r="CW375" s="36"/>
      <c r="CX375" s="36"/>
      <c r="CY375" s="36"/>
      <c r="CZ375" s="36"/>
      <c r="DA375" s="36"/>
      <c r="DB375" s="36"/>
      <c r="DC375" s="36"/>
      <c r="DD375" s="36"/>
      <c r="DE375" s="36"/>
      <c r="DF375" s="36"/>
      <c r="DG375" s="36"/>
      <c r="DH375" s="36"/>
      <c r="DI375" s="36"/>
      <c r="DJ375" s="36"/>
      <c r="DK375" s="36"/>
      <c r="DL375" s="36"/>
      <c r="DM375" s="36"/>
      <c r="DN375" s="36"/>
      <c r="DO375" s="36"/>
      <c r="DP375" s="55"/>
    </row>
    <row r="376" spans="1:120" hidden="1" x14ac:dyDescent="0.25">
      <c r="A376" s="38">
        <v>5</v>
      </c>
      <c r="B376" s="39" t="s">
        <v>254</v>
      </c>
      <c r="C376" s="2" t="s">
        <v>30</v>
      </c>
      <c r="D376" s="39" t="s">
        <v>12</v>
      </c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 t="s">
        <v>62</v>
      </c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  <c r="CV376" s="39"/>
      <c r="CW376" s="39"/>
      <c r="CX376" s="39"/>
      <c r="CY376" s="39"/>
      <c r="CZ376" s="39"/>
      <c r="DA376" s="39"/>
      <c r="DB376" s="39"/>
      <c r="DC376" s="39"/>
      <c r="DD376" s="39"/>
      <c r="DE376" s="39"/>
      <c r="DF376" s="39"/>
      <c r="DG376" s="39"/>
      <c r="DH376" s="39"/>
      <c r="DI376" s="39"/>
      <c r="DJ376" s="39"/>
      <c r="DK376" s="39"/>
      <c r="DL376" s="39"/>
      <c r="DM376" s="39"/>
      <c r="DN376" s="39"/>
      <c r="DO376" s="39"/>
      <c r="DP376" s="55"/>
    </row>
    <row r="377" spans="1:120" hidden="1" x14ac:dyDescent="0.25">
      <c r="A377" s="38">
        <v>46</v>
      </c>
      <c r="B377" s="39" t="s">
        <v>283</v>
      </c>
      <c r="C377" s="2" t="s">
        <v>30</v>
      </c>
      <c r="D377" s="39" t="s">
        <v>12</v>
      </c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 t="s">
        <v>62</v>
      </c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  <c r="CR377" s="39"/>
      <c r="CS377" s="39"/>
      <c r="CT377" s="39"/>
      <c r="CU377" s="39"/>
      <c r="CV377" s="39"/>
      <c r="CW377" s="39"/>
      <c r="CX377" s="39"/>
      <c r="CY377" s="39"/>
      <c r="CZ377" s="39"/>
      <c r="DA377" s="39"/>
      <c r="DB377" s="39"/>
      <c r="DC377" s="39"/>
      <c r="DD377" s="39"/>
      <c r="DE377" s="39"/>
      <c r="DF377" s="39"/>
      <c r="DG377" s="39"/>
      <c r="DH377" s="39"/>
      <c r="DI377" s="39"/>
      <c r="DJ377" s="39"/>
      <c r="DK377" s="39"/>
      <c r="DL377" s="39"/>
      <c r="DM377" s="39"/>
      <c r="DN377" s="39"/>
      <c r="DO377" s="39"/>
      <c r="DP377" s="55"/>
    </row>
    <row r="378" spans="1:120" hidden="1" x14ac:dyDescent="0.25">
      <c r="A378" s="35">
        <v>275</v>
      </c>
      <c r="B378" s="39" t="s">
        <v>266</v>
      </c>
      <c r="C378" s="36" t="s">
        <v>23</v>
      </c>
      <c r="D378" s="36" t="s">
        <v>134</v>
      </c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 t="s">
        <v>62</v>
      </c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I378" s="36"/>
      <c r="CJ378" s="36"/>
      <c r="CK378" s="36"/>
      <c r="CL378" s="36"/>
      <c r="CM378" s="36"/>
      <c r="CN378" s="36"/>
      <c r="CO378" s="36"/>
      <c r="CP378" s="36"/>
      <c r="CQ378" s="36"/>
      <c r="CR378" s="36"/>
      <c r="CS378" s="36"/>
      <c r="CT378" s="36"/>
      <c r="CU378" s="36"/>
      <c r="CV378" s="36"/>
      <c r="CW378" s="36"/>
      <c r="CX378" s="36"/>
      <c r="CY378" s="36"/>
      <c r="CZ378" s="36"/>
      <c r="DA378" s="36"/>
      <c r="DB378" s="36"/>
      <c r="DC378" s="36"/>
      <c r="DD378" s="36"/>
      <c r="DE378" s="36"/>
      <c r="DF378" s="36"/>
      <c r="DG378" s="36"/>
      <c r="DH378" s="36"/>
      <c r="DI378" s="36"/>
      <c r="DJ378" s="36"/>
      <c r="DK378" s="36"/>
      <c r="DL378" s="36"/>
      <c r="DM378" s="36"/>
      <c r="DN378" s="36"/>
      <c r="DO378" s="36"/>
      <c r="DP378" s="56"/>
    </row>
    <row r="379" spans="1:120" hidden="1" x14ac:dyDescent="0.25">
      <c r="A379" s="35">
        <v>20</v>
      </c>
      <c r="B379" s="39" t="s">
        <v>318</v>
      </c>
      <c r="C379" s="2" t="s">
        <v>40</v>
      </c>
      <c r="D379" s="36" t="s">
        <v>14</v>
      </c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 t="s">
        <v>62</v>
      </c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36"/>
      <c r="CK379" s="36"/>
      <c r="CL379" s="36"/>
      <c r="CM379" s="36"/>
      <c r="CN379" s="36"/>
      <c r="CO379" s="36"/>
      <c r="CP379" s="36"/>
      <c r="CQ379" s="36"/>
      <c r="CR379" s="36"/>
      <c r="CS379" s="36"/>
      <c r="CT379" s="36"/>
      <c r="CU379" s="36"/>
      <c r="CV379" s="36"/>
      <c r="CW379" s="36"/>
      <c r="CX379" s="36"/>
      <c r="CY379" s="36"/>
      <c r="CZ379" s="36"/>
      <c r="DA379" s="36"/>
      <c r="DB379" s="36"/>
      <c r="DC379" s="36"/>
      <c r="DD379" s="36"/>
      <c r="DE379" s="36"/>
      <c r="DF379" s="36"/>
      <c r="DG379" s="36"/>
      <c r="DH379" s="36"/>
      <c r="DI379" s="36"/>
      <c r="DJ379" s="36"/>
      <c r="DK379" s="36"/>
      <c r="DL379" s="36"/>
      <c r="DM379" s="36"/>
      <c r="DN379" s="36"/>
      <c r="DO379" s="36"/>
      <c r="DP379" s="55"/>
    </row>
    <row r="380" spans="1:120" hidden="1" x14ac:dyDescent="0.25">
      <c r="A380" s="35">
        <v>21</v>
      </c>
      <c r="B380" s="36" t="s">
        <v>215</v>
      </c>
      <c r="C380" s="2" t="s">
        <v>40</v>
      </c>
      <c r="D380" s="36" t="s">
        <v>14</v>
      </c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>
        <v>1</v>
      </c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I380" s="36"/>
      <c r="CJ380" s="36"/>
      <c r="CK380" s="36"/>
      <c r="CL380" s="36"/>
      <c r="CM380" s="36"/>
      <c r="CN380" s="36"/>
      <c r="CO380" s="36"/>
      <c r="CP380" s="36"/>
      <c r="CQ380" s="36"/>
      <c r="CR380" s="36"/>
      <c r="CS380" s="36"/>
      <c r="CT380" s="36"/>
      <c r="CU380" s="36"/>
      <c r="CV380" s="36"/>
      <c r="CW380" s="36"/>
      <c r="CX380" s="36"/>
      <c r="CY380" s="36"/>
      <c r="CZ380" s="36"/>
      <c r="DA380" s="36"/>
      <c r="DB380" s="36"/>
      <c r="DC380" s="36"/>
      <c r="DD380" s="36"/>
      <c r="DE380" s="36"/>
      <c r="DF380" s="36"/>
      <c r="DG380" s="36"/>
      <c r="DH380" s="36"/>
      <c r="DI380" s="36"/>
      <c r="DJ380" s="36"/>
      <c r="DK380" s="36"/>
      <c r="DL380" s="36"/>
      <c r="DM380" s="36"/>
      <c r="DN380" s="36"/>
      <c r="DO380" s="36"/>
      <c r="DP380" s="55">
        <v>6</v>
      </c>
    </row>
    <row r="381" spans="1:120" hidden="1" x14ac:dyDescent="0.25">
      <c r="A381" s="35">
        <v>34</v>
      </c>
      <c r="B381" s="36" t="s">
        <v>216</v>
      </c>
      <c r="C381" s="36" t="s">
        <v>23</v>
      </c>
      <c r="D381" s="36" t="s">
        <v>134</v>
      </c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>
        <v>2</v>
      </c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  <c r="CM381" s="36"/>
      <c r="CN381" s="36"/>
      <c r="CO381" s="36"/>
      <c r="CP381" s="36"/>
      <c r="CQ381" s="36"/>
      <c r="CR381" s="36"/>
      <c r="CS381" s="36"/>
      <c r="CT381" s="36"/>
      <c r="CU381" s="36"/>
      <c r="CV381" s="36"/>
      <c r="CW381" s="36"/>
      <c r="CX381" s="36"/>
      <c r="CY381" s="36"/>
      <c r="CZ381" s="36"/>
      <c r="DA381" s="36"/>
      <c r="DB381" s="36"/>
      <c r="DC381" s="36"/>
      <c r="DD381" s="36"/>
      <c r="DE381" s="36"/>
      <c r="DF381" s="36"/>
      <c r="DG381" s="36"/>
      <c r="DH381" s="36"/>
      <c r="DI381" s="36"/>
      <c r="DJ381" s="36"/>
      <c r="DK381" s="36"/>
      <c r="DL381" s="36"/>
      <c r="DM381" s="36"/>
      <c r="DN381" s="36"/>
      <c r="DO381" s="36"/>
      <c r="DP381" s="56">
        <v>4</v>
      </c>
    </row>
    <row r="382" spans="1:120" hidden="1" x14ac:dyDescent="0.25">
      <c r="A382" s="38">
        <v>41</v>
      </c>
      <c r="B382" s="39" t="s">
        <v>299</v>
      </c>
      <c r="C382" s="36" t="s">
        <v>23</v>
      </c>
      <c r="D382" s="39" t="s">
        <v>133</v>
      </c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>
        <v>1</v>
      </c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  <c r="CR382" s="39"/>
      <c r="CS382" s="39"/>
      <c r="CT382" s="39"/>
      <c r="CU382" s="39"/>
      <c r="CV382" s="39"/>
      <c r="CW382" s="39"/>
      <c r="CX382" s="39"/>
      <c r="CY382" s="39"/>
      <c r="CZ382" s="39"/>
      <c r="DA382" s="39"/>
      <c r="DB382" s="39"/>
      <c r="DC382" s="39"/>
      <c r="DD382" s="39"/>
      <c r="DE382" s="39"/>
      <c r="DF382" s="39"/>
      <c r="DG382" s="39"/>
      <c r="DH382" s="39"/>
      <c r="DI382" s="39"/>
      <c r="DJ382" s="39"/>
      <c r="DK382" s="39"/>
      <c r="DL382" s="39"/>
      <c r="DM382" s="39"/>
      <c r="DN382" s="39"/>
      <c r="DO382" s="39"/>
      <c r="DP382" s="58">
        <v>3</v>
      </c>
    </row>
    <row r="383" spans="1:120" hidden="1" x14ac:dyDescent="0.25">
      <c r="A383" s="35">
        <v>6</v>
      </c>
      <c r="B383" s="36" t="s">
        <v>327</v>
      </c>
      <c r="C383" s="36" t="s">
        <v>23</v>
      </c>
      <c r="D383" s="36" t="s">
        <v>114</v>
      </c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>
        <v>3</v>
      </c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  <c r="CM383" s="36"/>
      <c r="CN383" s="36"/>
      <c r="CO383" s="36"/>
      <c r="CP383" s="36"/>
      <c r="CQ383" s="36"/>
      <c r="CR383" s="36"/>
      <c r="CS383" s="36"/>
      <c r="CT383" s="36"/>
      <c r="CU383" s="36"/>
      <c r="CV383" s="36"/>
      <c r="CW383" s="36"/>
      <c r="CX383" s="36"/>
      <c r="CY383" s="36"/>
      <c r="CZ383" s="36"/>
      <c r="DA383" s="36"/>
      <c r="DB383" s="36"/>
      <c r="DC383" s="36"/>
      <c r="DD383" s="36"/>
      <c r="DE383" s="36"/>
      <c r="DF383" s="36"/>
      <c r="DG383" s="36"/>
      <c r="DH383" s="36"/>
      <c r="DI383" s="36"/>
      <c r="DJ383" s="36"/>
      <c r="DK383" s="36"/>
      <c r="DL383" s="36"/>
      <c r="DM383" s="36"/>
      <c r="DN383" s="36"/>
      <c r="DO383" s="36"/>
      <c r="DP383" s="56">
        <v>2</v>
      </c>
    </row>
    <row r="384" spans="1:120" hidden="1" x14ac:dyDescent="0.25">
      <c r="A384" s="35">
        <v>20</v>
      </c>
      <c r="B384" s="36" t="s">
        <v>318</v>
      </c>
      <c r="C384" s="2" t="s">
        <v>40</v>
      </c>
      <c r="D384" s="36" t="s">
        <v>14</v>
      </c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>
        <v>4</v>
      </c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  <c r="CQ384" s="36"/>
      <c r="CR384" s="36"/>
      <c r="CS384" s="36"/>
      <c r="CT384" s="36"/>
      <c r="CU384" s="36"/>
      <c r="CV384" s="36"/>
      <c r="CW384" s="36"/>
      <c r="CX384" s="36"/>
      <c r="CY384" s="36"/>
      <c r="CZ384" s="36"/>
      <c r="DA384" s="36"/>
      <c r="DB384" s="36"/>
      <c r="DC384" s="36"/>
      <c r="DD384" s="36"/>
      <c r="DE384" s="36"/>
      <c r="DF384" s="36"/>
      <c r="DG384" s="36"/>
      <c r="DH384" s="36"/>
      <c r="DI384" s="36"/>
      <c r="DJ384" s="36"/>
      <c r="DK384" s="36"/>
      <c r="DL384" s="36"/>
      <c r="DM384" s="36"/>
      <c r="DN384" s="36"/>
      <c r="DO384" s="36"/>
      <c r="DP384" s="56">
        <v>1</v>
      </c>
    </row>
    <row r="385" spans="1:120" hidden="1" x14ac:dyDescent="0.25">
      <c r="A385" s="35">
        <v>34</v>
      </c>
      <c r="B385" s="36" t="s">
        <v>335</v>
      </c>
      <c r="C385" s="36" t="s">
        <v>23</v>
      </c>
      <c r="D385" s="36" t="s">
        <v>134</v>
      </c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>
        <v>6</v>
      </c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  <c r="CM385" s="36"/>
      <c r="CN385" s="36"/>
      <c r="CO385" s="36"/>
      <c r="CP385" s="36"/>
      <c r="CQ385" s="36"/>
      <c r="CR385" s="36"/>
      <c r="CS385" s="36"/>
      <c r="CT385" s="36"/>
      <c r="CU385" s="36"/>
      <c r="CV385" s="36"/>
      <c r="CW385" s="36"/>
      <c r="CX385" s="36"/>
      <c r="CY385" s="36"/>
      <c r="CZ385" s="36"/>
      <c r="DA385" s="36"/>
      <c r="DB385" s="36"/>
      <c r="DC385" s="36"/>
      <c r="DD385" s="36"/>
      <c r="DE385" s="36"/>
      <c r="DF385" s="36"/>
      <c r="DG385" s="36"/>
      <c r="DH385" s="36"/>
      <c r="DI385" s="36"/>
      <c r="DJ385" s="36"/>
      <c r="DK385" s="36"/>
      <c r="DL385" s="36"/>
      <c r="DM385" s="36"/>
      <c r="DN385" s="36"/>
      <c r="DO385" s="36"/>
      <c r="DP385" s="55">
        <v>1</v>
      </c>
    </row>
    <row r="386" spans="1:120" hidden="1" x14ac:dyDescent="0.25">
      <c r="A386" s="35">
        <v>3</v>
      </c>
      <c r="B386" s="36" t="s">
        <v>351</v>
      </c>
      <c r="C386" s="2" t="s">
        <v>40</v>
      </c>
      <c r="D386" s="36" t="s">
        <v>14</v>
      </c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>
        <v>10</v>
      </c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I386" s="36"/>
      <c r="CJ386" s="36"/>
      <c r="CK386" s="36"/>
      <c r="CL386" s="36"/>
      <c r="CM386" s="36"/>
      <c r="CN386" s="36"/>
      <c r="CO386" s="36"/>
      <c r="CP386" s="36"/>
      <c r="CQ386" s="36"/>
      <c r="CR386" s="36"/>
      <c r="CS386" s="36"/>
      <c r="CT386" s="36"/>
      <c r="CU386" s="36"/>
      <c r="CV386" s="36"/>
      <c r="CW386" s="36"/>
      <c r="CX386" s="36"/>
      <c r="CY386" s="36"/>
      <c r="CZ386" s="36"/>
      <c r="DA386" s="36"/>
      <c r="DB386" s="36"/>
      <c r="DC386" s="36"/>
      <c r="DD386" s="36"/>
      <c r="DE386" s="36"/>
      <c r="DF386" s="36"/>
      <c r="DG386" s="36"/>
      <c r="DH386" s="36"/>
      <c r="DI386" s="36"/>
      <c r="DJ386" s="36"/>
      <c r="DK386" s="36"/>
      <c r="DL386" s="36"/>
      <c r="DM386" s="36"/>
      <c r="DN386" s="36"/>
      <c r="DO386" s="36"/>
      <c r="DP386" s="55"/>
    </row>
    <row r="387" spans="1:120" hidden="1" x14ac:dyDescent="0.25">
      <c r="A387" s="38">
        <v>24</v>
      </c>
      <c r="B387" s="39" t="s">
        <v>337</v>
      </c>
      <c r="C387" s="2" t="s">
        <v>127</v>
      </c>
      <c r="D387" s="39" t="s">
        <v>135</v>
      </c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>
        <v>11</v>
      </c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  <c r="DG387" s="39"/>
      <c r="DH387" s="39"/>
      <c r="DI387" s="39"/>
      <c r="DJ387" s="39"/>
      <c r="DK387" s="39"/>
      <c r="DL387" s="39"/>
      <c r="DM387" s="39"/>
      <c r="DN387" s="39"/>
      <c r="DO387" s="39"/>
      <c r="DP387" s="58"/>
    </row>
    <row r="388" spans="1:120" hidden="1" x14ac:dyDescent="0.25">
      <c r="A388" s="35">
        <v>1</v>
      </c>
      <c r="B388" s="36" t="s">
        <v>332</v>
      </c>
      <c r="C388" s="2" t="s">
        <v>127</v>
      </c>
      <c r="D388" s="36" t="s">
        <v>138</v>
      </c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 t="s">
        <v>90</v>
      </c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  <c r="CQ388" s="36"/>
      <c r="CR388" s="36"/>
      <c r="CS388" s="36"/>
      <c r="CT388" s="36"/>
      <c r="CU388" s="36"/>
      <c r="CV388" s="36"/>
      <c r="CW388" s="36"/>
      <c r="CX388" s="36"/>
      <c r="CY388" s="36"/>
      <c r="CZ388" s="36"/>
      <c r="DA388" s="36"/>
      <c r="DB388" s="36"/>
      <c r="DC388" s="36"/>
      <c r="DD388" s="36"/>
      <c r="DE388" s="36"/>
      <c r="DF388" s="36"/>
      <c r="DG388" s="36"/>
      <c r="DH388" s="36"/>
      <c r="DI388" s="36"/>
      <c r="DJ388" s="36"/>
      <c r="DK388" s="36"/>
      <c r="DL388" s="36"/>
      <c r="DM388" s="36"/>
      <c r="DN388" s="36"/>
      <c r="DO388" s="36"/>
      <c r="DP388" s="56"/>
    </row>
    <row r="389" spans="1:120" hidden="1" x14ac:dyDescent="0.25">
      <c r="A389" s="35">
        <v>12</v>
      </c>
      <c r="B389" s="36" t="s">
        <v>360</v>
      </c>
      <c r="C389" s="2" t="s">
        <v>127</v>
      </c>
      <c r="D389" s="36" t="s">
        <v>135</v>
      </c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 t="s">
        <v>90</v>
      </c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/>
      <c r="CF389" s="36"/>
      <c r="CG389" s="36"/>
      <c r="CH389" s="36"/>
      <c r="CI389" s="36"/>
      <c r="CJ389" s="36"/>
      <c r="CK389" s="36"/>
      <c r="CL389" s="36"/>
      <c r="CM389" s="36"/>
      <c r="CN389" s="36"/>
      <c r="CO389" s="36"/>
      <c r="CP389" s="36"/>
      <c r="CQ389" s="36"/>
      <c r="CR389" s="36"/>
      <c r="CS389" s="36"/>
      <c r="CT389" s="36"/>
      <c r="CU389" s="36"/>
      <c r="CV389" s="36"/>
      <c r="CW389" s="36"/>
      <c r="CX389" s="36"/>
      <c r="CY389" s="36"/>
      <c r="CZ389" s="36"/>
      <c r="DA389" s="36"/>
      <c r="DB389" s="36"/>
      <c r="DC389" s="36"/>
      <c r="DD389" s="36"/>
      <c r="DE389" s="36"/>
      <c r="DF389" s="36"/>
      <c r="DG389" s="36"/>
      <c r="DH389" s="36"/>
      <c r="DI389" s="36"/>
      <c r="DJ389" s="36"/>
      <c r="DK389" s="36"/>
      <c r="DL389" s="36"/>
      <c r="DM389" s="36"/>
      <c r="DN389" s="36"/>
      <c r="DO389" s="36"/>
      <c r="DP389" s="56"/>
    </row>
    <row r="390" spans="1:120" hidden="1" x14ac:dyDescent="0.25">
      <c r="A390" s="35">
        <v>18</v>
      </c>
      <c r="B390" s="36" t="s">
        <v>317</v>
      </c>
      <c r="C390" s="2" t="s">
        <v>30</v>
      </c>
      <c r="D390" s="36" t="s">
        <v>12</v>
      </c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 t="s">
        <v>142</v>
      </c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  <c r="CQ390" s="36"/>
      <c r="CR390" s="36"/>
      <c r="CS390" s="36"/>
      <c r="CT390" s="36"/>
      <c r="CU390" s="36"/>
      <c r="CV390" s="36"/>
      <c r="CW390" s="36"/>
      <c r="CX390" s="36"/>
      <c r="CY390" s="36"/>
      <c r="CZ390" s="36"/>
      <c r="DA390" s="36"/>
      <c r="DB390" s="36"/>
      <c r="DC390" s="36"/>
      <c r="DD390" s="36"/>
      <c r="DE390" s="36"/>
      <c r="DF390" s="36"/>
      <c r="DG390" s="36"/>
      <c r="DH390" s="36"/>
      <c r="DI390" s="36"/>
      <c r="DJ390" s="36"/>
      <c r="DK390" s="36"/>
      <c r="DL390" s="36"/>
      <c r="DM390" s="36"/>
      <c r="DN390" s="36"/>
      <c r="DO390" s="36"/>
      <c r="DP390" s="56"/>
    </row>
    <row r="391" spans="1:120" hidden="1" x14ac:dyDescent="0.25">
      <c r="A391" s="35">
        <v>30</v>
      </c>
      <c r="B391" s="36" t="s">
        <v>272</v>
      </c>
      <c r="C391" s="2" t="s">
        <v>131</v>
      </c>
      <c r="D391" s="36" t="s">
        <v>115</v>
      </c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 t="s">
        <v>142</v>
      </c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36"/>
      <c r="CK391" s="36"/>
      <c r="CL391" s="36"/>
      <c r="CM391" s="36"/>
      <c r="CN391" s="36"/>
      <c r="CO391" s="36"/>
      <c r="CP391" s="36"/>
      <c r="CQ391" s="36"/>
      <c r="CR391" s="36"/>
      <c r="CS391" s="36"/>
      <c r="CT391" s="36"/>
      <c r="CU391" s="36"/>
      <c r="CV391" s="36"/>
      <c r="CW391" s="36"/>
      <c r="CX391" s="36"/>
      <c r="CY391" s="36"/>
      <c r="CZ391" s="36"/>
      <c r="DA391" s="36"/>
      <c r="DB391" s="36"/>
      <c r="DC391" s="36"/>
      <c r="DD391" s="36"/>
      <c r="DE391" s="36"/>
      <c r="DF391" s="36"/>
      <c r="DG391" s="36"/>
      <c r="DH391" s="36"/>
      <c r="DI391" s="36"/>
      <c r="DJ391" s="36"/>
      <c r="DK391" s="36"/>
      <c r="DL391" s="36"/>
      <c r="DM391" s="36"/>
      <c r="DN391" s="36"/>
      <c r="DO391" s="36"/>
      <c r="DP391" s="56"/>
    </row>
    <row r="392" spans="1:120" hidden="1" x14ac:dyDescent="0.25">
      <c r="A392" s="35">
        <v>28</v>
      </c>
      <c r="B392" s="36" t="s">
        <v>333</v>
      </c>
      <c r="C392" s="36" t="s">
        <v>23</v>
      </c>
      <c r="D392" s="36" t="s">
        <v>134</v>
      </c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 t="s">
        <v>142</v>
      </c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  <c r="CL392" s="36"/>
      <c r="CM392" s="36"/>
      <c r="CN392" s="36"/>
      <c r="CO392" s="36"/>
      <c r="CP392" s="36"/>
      <c r="CQ392" s="36"/>
      <c r="CR392" s="36"/>
      <c r="CS392" s="36"/>
      <c r="CT392" s="36"/>
      <c r="CU392" s="36"/>
      <c r="CV392" s="36"/>
      <c r="CW392" s="36"/>
      <c r="CX392" s="36"/>
      <c r="CY392" s="36"/>
      <c r="CZ392" s="36"/>
      <c r="DA392" s="36"/>
      <c r="DB392" s="36"/>
      <c r="DC392" s="36"/>
      <c r="DD392" s="36"/>
      <c r="DE392" s="36"/>
      <c r="DF392" s="36"/>
      <c r="DG392" s="36"/>
      <c r="DH392" s="36"/>
      <c r="DI392" s="36"/>
      <c r="DJ392" s="36"/>
      <c r="DK392" s="36"/>
      <c r="DL392" s="36"/>
      <c r="DM392" s="36"/>
      <c r="DN392" s="36"/>
      <c r="DO392" s="36"/>
      <c r="DP392" s="56"/>
    </row>
    <row r="393" spans="1:120" hidden="1" x14ac:dyDescent="0.25">
      <c r="A393" s="44">
        <v>36</v>
      </c>
      <c r="B393" s="19" t="s">
        <v>303</v>
      </c>
      <c r="C393" s="2" t="s">
        <v>30</v>
      </c>
      <c r="D393" s="19" t="s">
        <v>12</v>
      </c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>
        <v>1</v>
      </c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46"/>
      <c r="AR393" s="46"/>
      <c r="AS393" s="46"/>
      <c r="AT393" s="46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48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54">
        <v>3</v>
      </c>
    </row>
    <row r="394" spans="1:120" hidden="1" x14ac:dyDescent="0.25">
      <c r="A394" s="10">
        <v>2</v>
      </c>
      <c r="B394" s="2" t="s">
        <v>329</v>
      </c>
      <c r="C394" s="2" t="s">
        <v>30</v>
      </c>
      <c r="D394" s="2" t="s">
        <v>12</v>
      </c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>
        <v>2</v>
      </c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1"/>
      <c r="AR394" s="1"/>
      <c r="AS394" s="1"/>
      <c r="AT394" s="1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14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57">
        <v>2</v>
      </c>
    </row>
    <row r="395" spans="1:120" hidden="1" x14ac:dyDescent="0.25">
      <c r="A395" s="10">
        <v>17</v>
      </c>
      <c r="B395" s="2" t="s">
        <v>349</v>
      </c>
      <c r="C395" s="2" t="s">
        <v>25</v>
      </c>
      <c r="D395" s="2" t="s">
        <v>110</v>
      </c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>
        <v>3</v>
      </c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1"/>
      <c r="AR395" s="1"/>
      <c r="AS395" s="1"/>
      <c r="AT395" s="1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15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57">
        <v>2</v>
      </c>
    </row>
    <row r="396" spans="1:120" hidden="1" x14ac:dyDescent="0.25">
      <c r="A396" s="10">
        <v>25</v>
      </c>
      <c r="B396" s="2" t="s">
        <v>323</v>
      </c>
      <c r="C396" s="2" t="s">
        <v>25</v>
      </c>
      <c r="D396" s="2" t="s">
        <v>13</v>
      </c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>
        <v>4</v>
      </c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54">
        <v>1</v>
      </c>
    </row>
    <row r="397" spans="1:120" hidden="1" x14ac:dyDescent="0.25">
      <c r="A397" s="38">
        <v>46</v>
      </c>
      <c r="B397" s="39" t="s">
        <v>283</v>
      </c>
      <c r="C397" s="2" t="s">
        <v>30</v>
      </c>
      <c r="D397" s="39" t="s">
        <v>12</v>
      </c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>
        <v>6</v>
      </c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  <c r="CR397" s="39"/>
      <c r="CS397" s="39"/>
      <c r="CT397" s="39"/>
      <c r="CU397" s="39"/>
      <c r="CV397" s="39"/>
      <c r="CW397" s="39"/>
      <c r="CX397" s="39"/>
      <c r="CY397" s="39"/>
      <c r="CZ397" s="39"/>
      <c r="DA397" s="39"/>
      <c r="DB397" s="39"/>
      <c r="DC397" s="39"/>
      <c r="DD397" s="39"/>
      <c r="DE397" s="39"/>
      <c r="DF397" s="39"/>
      <c r="DG397" s="39"/>
      <c r="DH397" s="39"/>
      <c r="DI397" s="39"/>
      <c r="DJ397" s="39"/>
      <c r="DK397" s="39"/>
      <c r="DL397" s="39"/>
      <c r="DM397" s="39"/>
      <c r="DN397" s="39"/>
      <c r="DO397" s="39"/>
      <c r="DP397" s="55">
        <v>1</v>
      </c>
    </row>
    <row r="398" spans="1:120" hidden="1" x14ac:dyDescent="0.25">
      <c r="A398" s="35">
        <v>13</v>
      </c>
      <c r="B398" s="36" t="s">
        <v>281</v>
      </c>
      <c r="C398" s="36" t="s">
        <v>23</v>
      </c>
      <c r="D398" s="36" t="s">
        <v>136</v>
      </c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>
        <v>7</v>
      </c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  <c r="CG398" s="36"/>
      <c r="CH398" s="36"/>
      <c r="CI398" s="36"/>
      <c r="CJ398" s="36"/>
      <c r="CK398" s="36"/>
      <c r="CL398" s="36"/>
      <c r="CM398" s="36"/>
      <c r="CN398" s="36"/>
      <c r="CO398" s="36"/>
      <c r="CP398" s="36"/>
      <c r="CQ398" s="36"/>
      <c r="CR398" s="36"/>
      <c r="CS398" s="36"/>
      <c r="CT398" s="36"/>
      <c r="CU398" s="36"/>
      <c r="CV398" s="36"/>
      <c r="CW398" s="36"/>
      <c r="CX398" s="36"/>
      <c r="CY398" s="36"/>
      <c r="CZ398" s="36"/>
      <c r="DA398" s="36"/>
      <c r="DB398" s="36"/>
      <c r="DC398" s="36"/>
      <c r="DD398" s="36"/>
      <c r="DE398" s="36"/>
      <c r="DF398" s="36"/>
      <c r="DG398" s="36"/>
      <c r="DH398" s="36"/>
      <c r="DI398" s="36"/>
      <c r="DJ398" s="36"/>
      <c r="DK398" s="36"/>
      <c r="DL398" s="36"/>
      <c r="DM398" s="36"/>
      <c r="DN398" s="36"/>
      <c r="DO398" s="36"/>
      <c r="DP398" s="55"/>
    </row>
    <row r="399" spans="1:120" hidden="1" x14ac:dyDescent="0.25">
      <c r="A399" s="10">
        <v>2</v>
      </c>
      <c r="B399" s="2" t="s">
        <v>329</v>
      </c>
      <c r="C399" s="2" t="s">
        <v>30</v>
      </c>
      <c r="D399" s="2" t="s">
        <v>12</v>
      </c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>
        <v>1</v>
      </c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54">
        <v>3</v>
      </c>
    </row>
    <row r="400" spans="1:120" hidden="1" x14ac:dyDescent="0.25">
      <c r="A400" s="10">
        <v>25</v>
      </c>
      <c r="B400" s="2" t="s">
        <v>323</v>
      </c>
      <c r="C400" s="2" t="s">
        <v>25</v>
      </c>
      <c r="D400" s="2" t="s">
        <v>13</v>
      </c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>
        <v>5</v>
      </c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57">
        <v>1</v>
      </c>
    </row>
    <row r="401" spans="1:120" hidden="1" x14ac:dyDescent="0.25">
      <c r="A401" s="10">
        <v>38</v>
      </c>
      <c r="B401" s="2" t="s">
        <v>324</v>
      </c>
      <c r="C401" s="2" t="s">
        <v>30</v>
      </c>
      <c r="D401" s="2" t="s">
        <v>12</v>
      </c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>
        <v>6</v>
      </c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54">
        <v>1</v>
      </c>
    </row>
    <row r="402" spans="1:120" hidden="1" x14ac:dyDescent="0.25">
      <c r="A402" s="10">
        <v>46</v>
      </c>
      <c r="B402" s="2" t="s">
        <v>283</v>
      </c>
      <c r="C402" s="2" t="s">
        <v>30</v>
      </c>
      <c r="D402" s="2" t="s">
        <v>12</v>
      </c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>
        <v>7</v>
      </c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55"/>
    </row>
    <row r="403" spans="1:120" hidden="1" x14ac:dyDescent="0.25">
      <c r="A403" s="44">
        <v>27</v>
      </c>
      <c r="B403" s="19" t="s">
        <v>284</v>
      </c>
      <c r="C403" s="36" t="s">
        <v>23</v>
      </c>
      <c r="D403" s="19" t="s">
        <v>133</v>
      </c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>
        <v>8</v>
      </c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55"/>
    </row>
    <row r="404" spans="1:120" hidden="1" x14ac:dyDescent="0.25">
      <c r="A404" s="10">
        <v>21</v>
      </c>
      <c r="B404" s="2" t="s">
        <v>253</v>
      </c>
      <c r="C404" s="2" t="s">
        <v>40</v>
      </c>
      <c r="D404" s="2" t="s">
        <v>14</v>
      </c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 t="s">
        <v>90</v>
      </c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55"/>
    </row>
    <row r="405" spans="1:120" hidden="1" x14ac:dyDescent="0.25">
      <c r="A405" s="10">
        <v>47</v>
      </c>
      <c r="B405" s="2" t="s">
        <v>265</v>
      </c>
      <c r="C405" s="2" t="s">
        <v>40</v>
      </c>
      <c r="D405" s="2" t="s">
        <v>14</v>
      </c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 t="s">
        <v>90</v>
      </c>
      <c r="Z405" s="2"/>
      <c r="AA405" s="2"/>
      <c r="AB405" s="2"/>
      <c r="AC405" s="2"/>
      <c r="AD405" s="2"/>
      <c r="AE405" s="2"/>
      <c r="AF405" s="2"/>
      <c r="AG405" s="1"/>
      <c r="AH405" s="1"/>
      <c r="AI405" s="1"/>
      <c r="AJ405" s="1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14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56"/>
    </row>
    <row r="406" spans="1:120" hidden="1" x14ac:dyDescent="0.25">
      <c r="A406" s="10">
        <v>276</v>
      </c>
      <c r="B406" s="2" t="s">
        <v>316</v>
      </c>
      <c r="C406" s="2" t="s">
        <v>40</v>
      </c>
      <c r="D406" s="2" t="s">
        <v>14</v>
      </c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 t="s">
        <v>139</v>
      </c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1"/>
      <c r="AR406" s="1"/>
      <c r="AS406" s="1"/>
      <c r="AT406" s="1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15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56"/>
    </row>
    <row r="407" spans="1:120" hidden="1" x14ac:dyDescent="0.25">
      <c r="A407" s="10">
        <v>5</v>
      </c>
      <c r="B407" s="2" t="s">
        <v>254</v>
      </c>
      <c r="C407" s="2" t="s">
        <v>30</v>
      </c>
      <c r="D407" s="2" t="s">
        <v>12</v>
      </c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 t="s">
        <v>86</v>
      </c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55"/>
    </row>
    <row r="408" spans="1:120" hidden="1" x14ac:dyDescent="0.25">
      <c r="A408" s="44">
        <v>20</v>
      </c>
      <c r="B408" s="19" t="s">
        <v>318</v>
      </c>
      <c r="C408" s="2" t="s">
        <v>40</v>
      </c>
      <c r="D408" s="19" t="s">
        <v>14</v>
      </c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46"/>
      <c r="X408" s="46"/>
      <c r="Y408" s="46" t="s">
        <v>86</v>
      </c>
      <c r="Z408" s="46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58"/>
    </row>
    <row r="409" spans="1:120" hidden="1" x14ac:dyDescent="0.25">
      <c r="A409" s="10">
        <v>21</v>
      </c>
      <c r="B409" s="2" t="s">
        <v>215</v>
      </c>
      <c r="C409" s="2" t="s">
        <v>40</v>
      </c>
      <c r="D409" s="2" t="s">
        <v>14</v>
      </c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>
        <v>2</v>
      </c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57">
        <v>4</v>
      </c>
    </row>
    <row r="410" spans="1:120" hidden="1" x14ac:dyDescent="0.25">
      <c r="A410" s="10">
        <v>34</v>
      </c>
      <c r="B410" s="2" t="s">
        <v>216</v>
      </c>
      <c r="C410" s="36" t="s">
        <v>23</v>
      </c>
      <c r="D410" s="2" t="s">
        <v>134</v>
      </c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>
        <v>3</v>
      </c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54">
        <v>4</v>
      </c>
    </row>
    <row r="411" spans="1:120" hidden="1" x14ac:dyDescent="0.25">
      <c r="A411" s="10">
        <v>18</v>
      </c>
      <c r="B411" s="2" t="s">
        <v>317</v>
      </c>
      <c r="C411" s="2" t="s">
        <v>30</v>
      </c>
      <c r="D411" s="2" t="s">
        <v>12</v>
      </c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>
        <v>2</v>
      </c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57">
        <v>2</v>
      </c>
    </row>
    <row r="412" spans="1:120" hidden="1" x14ac:dyDescent="0.25">
      <c r="A412" s="10">
        <v>41</v>
      </c>
      <c r="B412" s="2" t="s">
        <v>299</v>
      </c>
      <c r="C412" s="36" t="s">
        <v>23</v>
      </c>
      <c r="D412" s="2" t="s">
        <v>133</v>
      </c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>
        <v>3</v>
      </c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54">
        <v>2</v>
      </c>
    </row>
    <row r="413" spans="1:120" hidden="1" x14ac:dyDescent="0.25">
      <c r="A413" s="10">
        <v>20</v>
      </c>
      <c r="B413" s="2" t="s">
        <v>318</v>
      </c>
      <c r="C413" s="2" t="s">
        <v>40</v>
      </c>
      <c r="D413" s="2" t="s">
        <v>14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>
        <v>4</v>
      </c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1"/>
      <c r="AR413" s="1"/>
      <c r="AS413" s="1"/>
      <c r="AT413" s="1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54">
        <v>1</v>
      </c>
    </row>
    <row r="414" spans="1:120" hidden="1" x14ac:dyDescent="0.25">
      <c r="A414" s="10">
        <v>30</v>
      </c>
      <c r="B414" s="2" t="s">
        <v>272</v>
      </c>
      <c r="C414" s="2" t="s">
        <v>131</v>
      </c>
      <c r="D414" s="2" t="s">
        <v>115</v>
      </c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>
        <v>5</v>
      </c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1"/>
      <c r="AR414" s="1"/>
      <c r="AS414" s="1"/>
      <c r="AT414" s="1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54">
        <v>1</v>
      </c>
    </row>
    <row r="415" spans="1:120" hidden="1" x14ac:dyDescent="0.25">
      <c r="A415" s="44">
        <v>34</v>
      </c>
      <c r="B415" s="19" t="s">
        <v>335</v>
      </c>
      <c r="C415" s="36" t="s">
        <v>23</v>
      </c>
      <c r="D415" s="19" t="s">
        <v>134</v>
      </c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>
        <v>6</v>
      </c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54">
        <v>1</v>
      </c>
    </row>
    <row r="416" spans="1:120" hidden="1" x14ac:dyDescent="0.25">
      <c r="A416" s="10">
        <v>28</v>
      </c>
      <c r="B416" s="2" t="s">
        <v>333</v>
      </c>
      <c r="C416" s="36" t="s">
        <v>23</v>
      </c>
      <c r="D416" s="2" t="s">
        <v>134</v>
      </c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>
        <v>8</v>
      </c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55"/>
    </row>
    <row r="417" spans="1:120" hidden="1" x14ac:dyDescent="0.25">
      <c r="A417" s="10">
        <v>4</v>
      </c>
      <c r="B417" s="2" t="s">
        <v>274</v>
      </c>
      <c r="C417" s="2" t="s">
        <v>127</v>
      </c>
      <c r="D417" s="2" t="s">
        <v>135</v>
      </c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>
        <v>11</v>
      </c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56"/>
    </row>
    <row r="418" spans="1:120" hidden="1" x14ac:dyDescent="0.25">
      <c r="A418" s="10">
        <v>1</v>
      </c>
      <c r="B418" s="2" t="s">
        <v>332</v>
      </c>
      <c r="C418" s="2" t="s">
        <v>127</v>
      </c>
      <c r="D418" s="2" t="s">
        <v>138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>
        <v>12</v>
      </c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56"/>
    </row>
    <row r="419" spans="1:120" hidden="1" x14ac:dyDescent="0.25">
      <c r="A419" s="10">
        <v>24</v>
      </c>
      <c r="B419" s="2" t="s">
        <v>337</v>
      </c>
      <c r="C419" s="2" t="s">
        <v>127</v>
      </c>
      <c r="D419" s="2" t="s">
        <v>135</v>
      </c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>
        <v>13</v>
      </c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55"/>
    </row>
    <row r="420" spans="1:120" hidden="1" x14ac:dyDescent="0.25">
      <c r="A420" s="10">
        <v>23</v>
      </c>
      <c r="B420" s="2" t="s">
        <v>277</v>
      </c>
      <c r="C420" s="2" t="s">
        <v>127</v>
      </c>
      <c r="D420" s="2" t="s">
        <v>135</v>
      </c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>
        <v>14</v>
      </c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56"/>
    </row>
    <row r="421" spans="1:120" hidden="1" x14ac:dyDescent="0.25">
      <c r="A421" s="44">
        <v>19</v>
      </c>
      <c r="B421" s="19" t="s">
        <v>344</v>
      </c>
      <c r="C421" s="2" t="s">
        <v>30</v>
      </c>
      <c r="D421" s="19" t="s">
        <v>12</v>
      </c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 t="s">
        <v>69</v>
      </c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58"/>
    </row>
    <row r="422" spans="1:120" hidden="1" x14ac:dyDescent="0.25">
      <c r="A422" s="44">
        <v>3</v>
      </c>
      <c r="B422" s="19" t="s">
        <v>351</v>
      </c>
      <c r="C422" s="2" t="s">
        <v>40</v>
      </c>
      <c r="D422" s="19" t="s">
        <v>14</v>
      </c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 t="s">
        <v>69</v>
      </c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58"/>
    </row>
    <row r="423" spans="1:120" hidden="1" x14ac:dyDescent="0.25">
      <c r="A423" s="10">
        <v>36</v>
      </c>
      <c r="B423" s="2" t="s">
        <v>303</v>
      </c>
      <c r="C423" s="2" t="s">
        <v>30</v>
      </c>
      <c r="D423" s="2" t="s">
        <v>12</v>
      </c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>
        <v>1</v>
      </c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14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57">
        <v>3</v>
      </c>
    </row>
    <row r="424" spans="1:120" hidden="1" x14ac:dyDescent="0.25">
      <c r="A424" s="10">
        <v>13</v>
      </c>
      <c r="B424" s="2" t="s">
        <v>281</v>
      </c>
      <c r="C424" s="36" t="s">
        <v>23</v>
      </c>
      <c r="D424" s="2" t="s">
        <v>136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>
        <v>4</v>
      </c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57">
        <v>1</v>
      </c>
    </row>
    <row r="425" spans="1:120" hidden="1" x14ac:dyDescent="0.25">
      <c r="A425" s="10">
        <v>275</v>
      </c>
      <c r="B425" s="2" t="s">
        <v>266</v>
      </c>
      <c r="C425" s="36" t="s">
        <v>23</v>
      </c>
      <c r="D425" s="2" t="s">
        <v>134</v>
      </c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>
        <v>5</v>
      </c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54">
        <v>1</v>
      </c>
    </row>
    <row r="426" spans="1:120" hidden="1" x14ac:dyDescent="0.25">
      <c r="A426" s="10">
        <v>15</v>
      </c>
      <c r="B426" s="2" t="s">
        <v>269</v>
      </c>
      <c r="C426" s="36" t="s">
        <v>23</v>
      </c>
      <c r="D426" s="2" t="s">
        <v>111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>
        <v>1</v>
      </c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54">
        <v>3</v>
      </c>
    </row>
    <row r="427" spans="1:120" hidden="1" x14ac:dyDescent="0.25">
      <c r="A427" s="44">
        <v>17</v>
      </c>
      <c r="B427" s="2" t="s">
        <v>349</v>
      </c>
      <c r="C427" s="2" t="s">
        <v>25</v>
      </c>
      <c r="D427" s="19" t="s">
        <v>110</v>
      </c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>
        <v>2</v>
      </c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48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54">
        <v>2</v>
      </c>
    </row>
    <row r="428" spans="1:120" hidden="1" x14ac:dyDescent="0.25">
      <c r="A428" s="10">
        <v>36</v>
      </c>
      <c r="B428" s="2" t="s">
        <v>303</v>
      </c>
      <c r="C428" s="2" t="s">
        <v>30</v>
      </c>
      <c r="D428" s="2" t="s">
        <v>12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>
        <v>3</v>
      </c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54">
        <v>2</v>
      </c>
    </row>
    <row r="429" spans="1:120" hidden="1" x14ac:dyDescent="0.25">
      <c r="A429" s="10">
        <v>13</v>
      </c>
      <c r="B429" s="2" t="s">
        <v>281</v>
      </c>
      <c r="C429" s="36" t="s">
        <v>23</v>
      </c>
      <c r="D429" s="2" t="s">
        <v>136</v>
      </c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>
        <v>7</v>
      </c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56"/>
    </row>
    <row r="430" spans="1:120" hidden="1" x14ac:dyDescent="0.25">
      <c r="A430" s="10">
        <v>25</v>
      </c>
      <c r="B430" s="2" t="s">
        <v>323</v>
      </c>
      <c r="C430" s="2" t="s">
        <v>25</v>
      </c>
      <c r="D430" s="2" t="s">
        <v>13</v>
      </c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>
        <v>11</v>
      </c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1"/>
      <c r="AM430" s="1"/>
      <c r="AN430" s="1"/>
      <c r="AO430" s="1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56"/>
    </row>
    <row r="431" spans="1:120" hidden="1" x14ac:dyDescent="0.25">
      <c r="A431" s="10">
        <v>47</v>
      </c>
      <c r="B431" s="2" t="s">
        <v>265</v>
      </c>
      <c r="C431" s="2" t="s">
        <v>40</v>
      </c>
      <c r="D431" s="2" t="s">
        <v>14</v>
      </c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>
        <v>12</v>
      </c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56"/>
    </row>
    <row r="432" spans="1:120" hidden="1" x14ac:dyDescent="0.25">
      <c r="A432" s="10">
        <v>21</v>
      </c>
      <c r="B432" s="2" t="s">
        <v>253</v>
      </c>
      <c r="C432" s="2" t="s">
        <v>40</v>
      </c>
      <c r="D432" s="2" t="s">
        <v>14</v>
      </c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>
        <v>13</v>
      </c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1"/>
      <c r="AM432" s="1"/>
      <c r="AN432" s="1"/>
      <c r="AO432" s="1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55"/>
    </row>
    <row r="433" spans="1:120" hidden="1" x14ac:dyDescent="0.25">
      <c r="A433" s="44">
        <v>276</v>
      </c>
      <c r="B433" s="19" t="s">
        <v>316</v>
      </c>
      <c r="C433" s="19" t="s">
        <v>40</v>
      </c>
      <c r="D433" s="19" t="s">
        <v>14</v>
      </c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>
        <v>17</v>
      </c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46"/>
      <c r="AR433" s="46"/>
      <c r="AS433" s="46"/>
      <c r="AT433" s="46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55"/>
    </row>
    <row r="434" spans="1:120" hidden="1" x14ac:dyDescent="0.25">
      <c r="A434" s="10">
        <v>277</v>
      </c>
      <c r="B434" s="2" t="s">
        <v>276</v>
      </c>
      <c r="C434" s="2" t="s">
        <v>40</v>
      </c>
      <c r="D434" s="2" t="s">
        <v>14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 t="s">
        <v>137</v>
      </c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55"/>
    </row>
    <row r="435" spans="1:120" hidden="1" x14ac:dyDescent="0.25">
      <c r="A435" s="10">
        <v>2</v>
      </c>
      <c r="B435" s="2" t="s">
        <v>329</v>
      </c>
      <c r="C435" s="2" t="s">
        <v>30</v>
      </c>
      <c r="D435" s="2" t="s">
        <v>12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 t="s">
        <v>88</v>
      </c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1"/>
      <c r="AR435" s="1"/>
      <c r="AS435" s="1"/>
      <c r="AT435" s="1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55"/>
    </row>
    <row r="436" spans="1:120" hidden="1" x14ac:dyDescent="0.25">
      <c r="A436" s="10">
        <v>275</v>
      </c>
      <c r="B436" s="2" t="s">
        <v>266</v>
      </c>
      <c r="C436" s="36" t="s">
        <v>23</v>
      </c>
      <c r="D436" s="2" t="s">
        <v>134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 t="s">
        <v>88</v>
      </c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15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55"/>
    </row>
    <row r="437" spans="1:120" hidden="1" x14ac:dyDescent="0.25">
      <c r="A437" s="10">
        <v>20</v>
      </c>
      <c r="B437" s="2" t="s">
        <v>318</v>
      </c>
      <c r="C437" s="2" t="s">
        <v>40</v>
      </c>
      <c r="D437" s="2" t="s">
        <v>14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 t="s">
        <v>88</v>
      </c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55"/>
    </row>
    <row r="438" spans="1:120" hidden="1" x14ac:dyDescent="0.25">
      <c r="A438" s="44">
        <v>21</v>
      </c>
      <c r="B438" s="19" t="s">
        <v>215</v>
      </c>
      <c r="C438" s="19" t="s">
        <v>40</v>
      </c>
      <c r="D438" s="19" t="s">
        <v>14</v>
      </c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>
        <v>2</v>
      </c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54">
        <v>4</v>
      </c>
    </row>
    <row r="439" spans="1:120" hidden="1" x14ac:dyDescent="0.25">
      <c r="A439" s="10">
        <v>34</v>
      </c>
      <c r="B439" s="2" t="s">
        <v>216</v>
      </c>
      <c r="C439" s="39" t="s">
        <v>23</v>
      </c>
      <c r="D439" s="2" t="s">
        <v>134</v>
      </c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>
        <v>3</v>
      </c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54">
        <v>4</v>
      </c>
    </row>
    <row r="440" spans="1:120" hidden="1" x14ac:dyDescent="0.25">
      <c r="A440" s="10">
        <v>20</v>
      </c>
      <c r="B440" s="2" t="s">
        <v>318</v>
      </c>
      <c r="C440" s="19" t="s">
        <v>40</v>
      </c>
      <c r="D440" s="2" t="s">
        <v>14</v>
      </c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>
        <v>2</v>
      </c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1"/>
      <c r="AH440" s="1"/>
      <c r="AI440" s="1"/>
      <c r="AJ440" s="1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14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54">
        <v>2</v>
      </c>
    </row>
    <row r="441" spans="1:120" hidden="1" x14ac:dyDescent="0.25">
      <c r="A441" s="10">
        <v>6</v>
      </c>
      <c r="B441" s="2" t="s">
        <v>327</v>
      </c>
      <c r="C441" s="39" t="s">
        <v>23</v>
      </c>
      <c r="D441" s="2" t="s">
        <v>114</v>
      </c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>
        <v>3</v>
      </c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1"/>
      <c r="AH441" s="1"/>
      <c r="AI441" s="1"/>
      <c r="AJ441" s="1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54">
        <v>2</v>
      </c>
    </row>
    <row r="442" spans="1:120" hidden="1" x14ac:dyDescent="0.25">
      <c r="A442" s="44">
        <v>41</v>
      </c>
      <c r="B442" s="19" t="s">
        <v>299</v>
      </c>
      <c r="C442" s="39" t="s">
        <v>23</v>
      </c>
      <c r="D442" s="19" t="s">
        <v>133</v>
      </c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>
        <v>4</v>
      </c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54">
        <v>1</v>
      </c>
    </row>
    <row r="443" spans="1:120" hidden="1" x14ac:dyDescent="0.25">
      <c r="A443" s="10">
        <v>30</v>
      </c>
      <c r="B443" s="2" t="s">
        <v>272</v>
      </c>
      <c r="C443" s="19" t="s">
        <v>131</v>
      </c>
      <c r="D443" s="2" t="s">
        <v>115</v>
      </c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>
        <v>5</v>
      </c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54">
        <v>1</v>
      </c>
    </row>
    <row r="444" spans="1:120" hidden="1" x14ac:dyDescent="0.25">
      <c r="A444" s="10">
        <v>18</v>
      </c>
      <c r="B444" s="2" t="s">
        <v>317</v>
      </c>
      <c r="C444" s="19" t="s">
        <v>30</v>
      </c>
      <c r="D444" s="2" t="s">
        <v>12</v>
      </c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>
        <v>6</v>
      </c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1"/>
      <c r="AH444" s="1"/>
      <c r="AI444" s="1"/>
      <c r="AJ444" s="1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54">
        <v>1</v>
      </c>
    </row>
    <row r="445" spans="1:120" hidden="1" x14ac:dyDescent="0.25">
      <c r="A445" s="10">
        <v>3</v>
      </c>
      <c r="B445" s="2" t="s">
        <v>351</v>
      </c>
      <c r="C445" s="19" t="s">
        <v>40</v>
      </c>
      <c r="D445" s="2" t="s">
        <v>14</v>
      </c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>
        <v>7</v>
      </c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55"/>
    </row>
    <row r="446" spans="1:120" hidden="1" x14ac:dyDescent="0.25">
      <c r="A446" s="44">
        <v>28</v>
      </c>
      <c r="B446" s="19" t="s">
        <v>333</v>
      </c>
      <c r="C446" s="39" t="s">
        <v>23</v>
      </c>
      <c r="D446" s="19" t="s">
        <v>134</v>
      </c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>
        <v>8</v>
      </c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55"/>
    </row>
    <row r="447" spans="1:120" hidden="1" x14ac:dyDescent="0.25">
      <c r="A447" s="10">
        <v>34</v>
      </c>
      <c r="B447" s="19" t="s">
        <v>335</v>
      </c>
      <c r="C447" s="36" t="s">
        <v>23</v>
      </c>
      <c r="D447" s="2" t="s">
        <v>134</v>
      </c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 t="s">
        <v>69</v>
      </c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55"/>
    </row>
    <row r="448" spans="1:120" hidden="1" x14ac:dyDescent="0.25">
      <c r="A448" s="10">
        <v>24</v>
      </c>
      <c r="B448" s="19" t="s">
        <v>337</v>
      </c>
      <c r="C448" s="2" t="s">
        <v>127</v>
      </c>
      <c r="D448" s="2" t="s">
        <v>135</v>
      </c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 t="s">
        <v>69</v>
      </c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55"/>
    </row>
    <row r="449" spans="1:120" hidden="1" x14ac:dyDescent="0.25">
      <c r="A449" s="10">
        <v>16</v>
      </c>
      <c r="B449" s="2" t="s">
        <v>348</v>
      </c>
      <c r="C449" s="2" t="s">
        <v>25</v>
      </c>
      <c r="D449" s="2" t="s">
        <v>110</v>
      </c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>
        <v>2</v>
      </c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54">
        <v>4</v>
      </c>
    </row>
    <row r="450" spans="1:120" hidden="1" x14ac:dyDescent="0.25">
      <c r="A450" s="10">
        <v>37</v>
      </c>
      <c r="B450" s="2" t="s">
        <v>307</v>
      </c>
      <c r="C450" s="2" t="s">
        <v>30</v>
      </c>
      <c r="D450" s="2" t="s">
        <v>12</v>
      </c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>
        <v>3</v>
      </c>
      <c r="S450" s="2"/>
      <c r="T450" s="2"/>
      <c r="U450" s="2"/>
      <c r="V450" s="2"/>
      <c r="W450" s="1"/>
      <c r="X450" s="1"/>
      <c r="Y450" s="1"/>
      <c r="Z450" s="1"/>
      <c r="AA450" s="2"/>
      <c r="AB450" s="11"/>
      <c r="AC450" s="12"/>
      <c r="AD450" s="12"/>
      <c r="AE450" s="1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54">
        <v>4</v>
      </c>
    </row>
    <row r="451" spans="1:120" hidden="1" x14ac:dyDescent="0.25">
      <c r="A451" s="44">
        <v>15</v>
      </c>
      <c r="B451" s="19" t="s">
        <v>269</v>
      </c>
      <c r="C451" s="39" t="s">
        <v>23</v>
      </c>
      <c r="D451" s="19" t="s">
        <v>111</v>
      </c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>
        <v>4</v>
      </c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54">
        <v>2</v>
      </c>
    </row>
    <row r="452" spans="1:120" hidden="1" x14ac:dyDescent="0.25">
      <c r="A452" s="10">
        <v>25</v>
      </c>
      <c r="B452" s="2" t="s">
        <v>323</v>
      </c>
      <c r="C452" s="2" t="s">
        <v>25</v>
      </c>
      <c r="D452" s="2" t="s">
        <v>13</v>
      </c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>
        <v>5</v>
      </c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54">
        <v>2</v>
      </c>
    </row>
    <row r="453" spans="1:120" hidden="1" x14ac:dyDescent="0.25">
      <c r="A453" s="44">
        <v>17</v>
      </c>
      <c r="B453" s="19" t="s">
        <v>349</v>
      </c>
      <c r="C453" s="2" t="s">
        <v>25</v>
      </c>
      <c r="D453" s="19" t="s">
        <v>110</v>
      </c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>
        <v>6</v>
      </c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46"/>
      <c r="AH453" s="46"/>
      <c r="AI453" s="46"/>
      <c r="AJ453" s="46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48"/>
      <c r="CM453" s="19"/>
      <c r="CN453" s="19"/>
      <c r="CO453" s="19"/>
      <c r="CP453" s="19"/>
      <c r="CQ453" s="48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59">
        <v>2</v>
      </c>
    </row>
    <row r="454" spans="1:120" hidden="1" x14ac:dyDescent="0.25">
      <c r="A454" s="10">
        <v>37</v>
      </c>
      <c r="B454" s="2" t="s">
        <v>307</v>
      </c>
      <c r="C454" s="2" t="s">
        <v>30</v>
      </c>
      <c r="D454" s="2" t="s">
        <v>12</v>
      </c>
      <c r="E454" s="2"/>
      <c r="F454" s="2"/>
      <c r="G454" s="2">
        <v>1</v>
      </c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1"/>
      <c r="X454" s="1"/>
      <c r="Y454" s="1"/>
      <c r="Z454" s="1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56">
        <v>3</v>
      </c>
    </row>
    <row r="455" spans="1:120" hidden="1" x14ac:dyDescent="0.25">
      <c r="A455" s="10">
        <v>2</v>
      </c>
      <c r="B455" s="2" t="s">
        <v>329</v>
      </c>
      <c r="C455" s="2" t="s">
        <v>30</v>
      </c>
      <c r="D455" s="2" t="s">
        <v>12</v>
      </c>
      <c r="E455" s="2"/>
      <c r="F455" s="2"/>
      <c r="G455" s="2">
        <v>4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55">
        <v>1</v>
      </c>
    </row>
    <row r="456" spans="1:120" hidden="1" x14ac:dyDescent="0.25">
      <c r="A456" s="10">
        <v>6</v>
      </c>
      <c r="B456" s="2" t="s">
        <v>327</v>
      </c>
      <c r="C456" s="36" t="s">
        <v>23</v>
      </c>
      <c r="D456" s="2" t="s">
        <v>114</v>
      </c>
      <c r="E456" s="2"/>
      <c r="F456" s="2"/>
      <c r="G456" s="2">
        <v>5</v>
      </c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55">
        <v>1</v>
      </c>
    </row>
    <row r="457" spans="1:120" hidden="1" x14ac:dyDescent="0.25">
      <c r="A457" s="10">
        <v>20</v>
      </c>
      <c r="B457" s="2" t="s">
        <v>318</v>
      </c>
      <c r="C457" s="2" t="s">
        <v>40</v>
      </c>
      <c r="D457" s="2" t="s">
        <v>14</v>
      </c>
      <c r="E457" s="2"/>
      <c r="F457" s="2"/>
      <c r="G457" s="2">
        <v>6</v>
      </c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55">
        <v>1</v>
      </c>
    </row>
    <row r="458" spans="1:120" hidden="1" x14ac:dyDescent="0.25">
      <c r="A458" s="10">
        <v>47</v>
      </c>
      <c r="B458" s="2" t="s">
        <v>265</v>
      </c>
      <c r="C458" s="2" t="s">
        <v>40</v>
      </c>
      <c r="D458" s="2" t="s">
        <v>14</v>
      </c>
      <c r="E458" s="2"/>
      <c r="F458" s="2"/>
      <c r="G458" s="2">
        <v>7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13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56"/>
    </row>
    <row r="459" spans="1:120" hidden="1" x14ac:dyDescent="0.25">
      <c r="A459" s="44">
        <v>30</v>
      </c>
      <c r="B459" s="2" t="s">
        <v>272</v>
      </c>
      <c r="C459" s="2" t="s">
        <v>131</v>
      </c>
      <c r="D459" s="19" t="s">
        <v>115</v>
      </c>
      <c r="E459" s="19"/>
      <c r="F459" s="19"/>
      <c r="G459" s="19">
        <v>8</v>
      </c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64"/>
      <c r="S459" s="65"/>
      <c r="T459" s="65"/>
      <c r="U459" s="65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55"/>
    </row>
    <row r="460" spans="1:120" hidden="1" x14ac:dyDescent="0.25">
      <c r="A460" s="10">
        <v>276</v>
      </c>
      <c r="B460" s="2" t="s">
        <v>316</v>
      </c>
      <c r="C460" s="2" t="s">
        <v>40</v>
      </c>
      <c r="D460" s="2" t="s">
        <v>14</v>
      </c>
      <c r="E460" s="2"/>
      <c r="F460" s="2"/>
      <c r="G460" s="2">
        <v>9</v>
      </c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56"/>
    </row>
    <row r="461" spans="1:120" hidden="1" x14ac:dyDescent="0.25">
      <c r="A461" s="10">
        <v>37</v>
      </c>
      <c r="B461" s="2" t="s">
        <v>307</v>
      </c>
      <c r="C461" s="2" t="s">
        <v>30</v>
      </c>
      <c r="D461" s="2" t="s">
        <v>12</v>
      </c>
      <c r="E461" s="2"/>
      <c r="F461" s="2">
        <v>2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55">
        <v>2</v>
      </c>
    </row>
    <row r="462" spans="1:120" hidden="1" x14ac:dyDescent="0.25">
      <c r="A462" s="10">
        <v>16</v>
      </c>
      <c r="B462" s="2" t="s">
        <v>348</v>
      </c>
      <c r="C462" s="2" t="s">
        <v>25</v>
      </c>
      <c r="D462" s="2" t="s">
        <v>110</v>
      </c>
      <c r="E462" s="2"/>
      <c r="F462" s="2">
        <v>3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14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56">
        <v>2</v>
      </c>
    </row>
    <row r="463" spans="1:120" hidden="1" x14ac:dyDescent="0.25">
      <c r="A463" s="44">
        <v>2</v>
      </c>
      <c r="B463" s="19" t="s">
        <v>329</v>
      </c>
      <c r="C463" s="2" t="s">
        <v>30</v>
      </c>
      <c r="D463" s="19" t="s">
        <v>12</v>
      </c>
      <c r="E463" s="19"/>
      <c r="F463" s="19">
        <v>4</v>
      </c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55">
        <v>1</v>
      </c>
    </row>
    <row r="464" spans="1:120" hidden="1" x14ac:dyDescent="0.25">
      <c r="A464" s="10">
        <v>15</v>
      </c>
      <c r="B464" s="2" t="s">
        <v>269</v>
      </c>
      <c r="C464" s="36" t="s">
        <v>23</v>
      </c>
      <c r="D464" s="2" t="s">
        <v>111</v>
      </c>
      <c r="E464" s="2"/>
      <c r="F464" s="2">
        <v>5</v>
      </c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55">
        <v>1</v>
      </c>
    </row>
    <row r="465" spans="1:120" hidden="1" x14ac:dyDescent="0.25">
      <c r="A465" s="10">
        <v>36</v>
      </c>
      <c r="B465" s="2" t="s">
        <v>303</v>
      </c>
      <c r="C465" s="2" t="s">
        <v>30</v>
      </c>
      <c r="D465" s="2" t="s">
        <v>12</v>
      </c>
      <c r="E465" s="2"/>
      <c r="F465" s="2">
        <v>6</v>
      </c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56">
        <v>1</v>
      </c>
    </row>
    <row r="466" spans="1:120" hidden="1" x14ac:dyDescent="0.25">
      <c r="A466" s="10">
        <v>16</v>
      </c>
      <c r="B466" s="2" t="s">
        <v>348</v>
      </c>
      <c r="C466" s="2" t="s">
        <v>25</v>
      </c>
      <c r="D466" s="2" t="s">
        <v>110</v>
      </c>
      <c r="E466" s="2">
        <v>2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1"/>
      <c r="X466" s="1"/>
      <c r="Y466" s="1"/>
      <c r="Z466" s="1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13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56">
        <v>2</v>
      </c>
    </row>
    <row r="467" spans="1:120" hidden="1" x14ac:dyDescent="0.25">
      <c r="A467" s="44">
        <v>37</v>
      </c>
      <c r="B467" s="19" t="s">
        <v>307</v>
      </c>
      <c r="C467" s="2" t="s">
        <v>30</v>
      </c>
      <c r="D467" s="19" t="s">
        <v>12</v>
      </c>
      <c r="E467" s="45">
        <v>3</v>
      </c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46"/>
      <c r="BD467" s="46"/>
      <c r="BE467" s="46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47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58">
        <v>2</v>
      </c>
    </row>
    <row r="468" spans="1:120" hidden="1" x14ac:dyDescent="0.25">
      <c r="A468" s="44">
        <v>36</v>
      </c>
      <c r="B468" s="19" t="s">
        <v>303</v>
      </c>
      <c r="C468" s="2" t="s">
        <v>30</v>
      </c>
      <c r="D468" s="19" t="s">
        <v>12</v>
      </c>
      <c r="E468" s="19">
        <v>4</v>
      </c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58">
        <v>1</v>
      </c>
    </row>
    <row r="469" spans="1:120" hidden="1" x14ac:dyDescent="0.25">
      <c r="A469" s="10">
        <v>15</v>
      </c>
      <c r="B469" s="2" t="s">
        <v>269</v>
      </c>
      <c r="C469" s="36" t="s">
        <v>23</v>
      </c>
      <c r="D469" s="2" t="s">
        <v>111</v>
      </c>
      <c r="E469" s="2">
        <v>5</v>
      </c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14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55">
        <v>1</v>
      </c>
    </row>
    <row r="470" spans="1:120" hidden="1" x14ac:dyDescent="0.25">
      <c r="A470" s="10">
        <v>5</v>
      </c>
      <c r="B470" s="2" t="s">
        <v>254</v>
      </c>
      <c r="C470" s="2" t="s">
        <v>30</v>
      </c>
      <c r="D470" s="2" t="s">
        <v>31</v>
      </c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>
        <v>9.1999999999999993</v>
      </c>
      <c r="P470" s="2">
        <v>9</v>
      </c>
      <c r="Q470" s="2">
        <v>9.4</v>
      </c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56"/>
    </row>
    <row r="471" spans="1:120" hidden="1" x14ac:dyDescent="0.25">
      <c r="A471" s="10">
        <v>22</v>
      </c>
      <c r="B471" s="2" t="s">
        <v>256</v>
      </c>
      <c r="C471" s="2" t="s">
        <v>30</v>
      </c>
      <c r="D471" s="2" t="s">
        <v>31</v>
      </c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>
        <v>8</v>
      </c>
      <c r="P471" s="2">
        <v>8</v>
      </c>
      <c r="Q471" s="2">
        <v>8.6</v>
      </c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1"/>
      <c r="AH471" s="1"/>
      <c r="AI471" s="1"/>
      <c r="AJ471" s="1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14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56"/>
    </row>
    <row r="472" spans="1:120" hidden="1" x14ac:dyDescent="0.25">
      <c r="A472" s="10">
        <v>46</v>
      </c>
      <c r="B472" s="2" t="s">
        <v>283</v>
      </c>
      <c r="C472" s="2" t="s">
        <v>30</v>
      </c>
      <c r="D472" s="2" t="s">
        <v>31</v>
      </c>
      <c r="E472" s="2"/>
      <c r="F472" s="2"/>
      <c r="G472" s="2"/>
      <c r="H472" s="2">
        <v>8.6</v>
      </c>
      <c r="I472" s="2">
        <v>8.6</v>
      </c>
      <c r="J472" s="2">
        <v>8.8000000000000007</v>
      </c>
      <c r="K472" s="2">
        <v>8.6</v>
      </c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55"/>
    </row>
    <row r="473" spans="1:120" hidden="1" x14ac:dyDescent="0.25">
      <c r="A473" s="10">
        <v>46</v>
      </c>
      <c r="B473" s="2" t="s">
        <v>283</v>
      </c>
      <c r="C473" s="2" t="s">
        <v>30</v>
      </c>
      <c r="D473" s="2" t="s">
        <v>31</v>
      </c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>
        <v>9</v>
      </c>
      <c r="P473" s="2">
        <v>9</v>
      </c>
      <c r="Q473" s="2">
        <v>9.8000000000000007</v>
      </c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56"/>
    </row>
    <row r="474" spans="1:120" hidden="1" x14ac:dyDescent="0.25">
      <c r="A474" s="10">
        <v>18</v>
      </c>
      <c r="B474" s="2" t="s">
        <v>317</v>
      </c>
      <c r="C474" s="2" t="s">
        <v>30</v>
      </c>
      <c r="D474" s="2" t="s">
        <v>31</v>
      </c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>
        <v>8.4</v>
      </c>
      <c r="P474" s="2">
        <v>9</v>
      </c>
      <c r="Q474" s="2">
        <v>9.6</v>
      </c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14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56"/>
    </row>
    <row r="475" spans="1:120" hidden="1" x14ac:dyDescent="0.25">
      <c r="A475" s="10">
        <v>38</v>
      </c>
      <c r="B475" s="2" t="s">
        <v>324</v>
      </c>
      <c r="C475" s="2" t="s">
        <v>30</v>
      </c>
      <c r="D475" s="2" t="s">
        <v>31</v>
      </c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>
        <v>8.6</v>
      </c>
      <c r="P475" s="2">
        <v>9</v>
      </c>
      <c r="Q475" s="2">
        <v>9.6</v>
      </c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55"/>
    </row>
    <row r="476" spans="1:120" hidden="1" x14ac:dyDescent="0.25">
      <c r="A476" s="10">
        <v>2</v>
      </c>
      <c r="B476" s="2" t="s">
        <v>329</v>
      </c>
      <c r="C476" s="2" t="s">
        <v>30</v>
      </c>
      <c r="D476" s="2" t="s">
        <v>31</v>
      </c>
      <c r="E476" s="8"/>
      <c r="F476" s="2"/>
      <c r="G476" s="2"/>
      <c r="H476" s="2"/>
      <c r="I476" s="2"/>
      <c r="J476" s="2"/>
      <c r="K476" s="2"/>
      <c r="L476" s="2"/>
      <c r="M476" s="2"/>
      <c r="N476" s="2"/>
      <c r="O476" s="2">
        <v>9.6</v>
      </c>
      <c r="P476" s="2">
        <v>9.8000000000000007</v>
      </c>
      <c r="Q476" s="2">
        <v>9.6</v>
      </c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13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55"/>
    </row>
    <row r="477" spans="1:120" hidden="1" x14ac:dyDescent="0.25">
      <c r="A477" s="44">
        <v>19</v>
      </c>
      <c r="B477" s="2" t="s">
        <v>344</v>
      </c>
      <c r="C477" s="19" t="s">
        <v>30</v>
      </c>
      <c r="D477" s="19" t="s">
        <v>31</v>
      </c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>
        <v>8.4</v>
      </c>
      <c r="P477" s="19">
        <v>8.8000000000000007</v>
      </c>
      <c r="Q477" s="19">
        <v>8.6</v>
      </c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55"/>
    </row>
    <row r="478" spans="1:120" hidden="1" x14ac:dyDescent="0.25">
      <c r="A478" s="35">
        <v>283</v>
      </c>
      <c r="B478" s="36" t="s">
        <v>297</v>
      </c>
      <c r="C478" s="36" t="s">
        <v>203</v>
      </c>
      <c r="D478" s="36" t="s">
        <v>204</v>
      </c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36"/>
      <c r="CA478" s="36"/>
      <c r="CB478" s="36"/>
      <c r="CC478" s="36"/>
      <c r="CD478" s="36"/>
      <c r="CE478" s="36"/>
      <c r="CF478" s="36"/>
      <c r="CG478" s="36"/>
      <c r="CH478" s="36"/>
      <c r="CI478" s="36"/>
      <c r="CJ478" s="36"/>
      <c r="CK478" s="36"/>
      <c r="CL478" s="36"/>
      <c r="CM478" s="36"/>
      <c r="CN478" s="36">
        <v>8.4</v>
      </c>
      <c r="CO478" s="36">
        <v>8.1999999999999993</v>
      </c>
      <c r="CP478" s="36">
        <v>8.8000000000000007</v>
      </c>
      <c r="CQ478" s="36"/>
      <c r="CR478" s="36"/>
      <c r="CS478" s="36"/>
      <c r="CT478" s="36"/>
      <c r="CU478" s="36"/>
      <c r="CV478" s="36"/>
      <c r="CW478" s="36"/>
      <c r="CX478" s="36"/>
      <c r="CY478" s="36"/>
      <c r="CZ478" s="36"/>
      <c r="DA478" s="36"/>
      <c r="DB478" s="36"/>
      <c r="DC478" s="36"/>
      <c r="DD478" s="36"/>
      <c r="DE478" s="36"/>
      <c r="DF478" s="36"/>
      <c r="DG478" s="36"/>
      <c r="DH478" s="36"/>
      <c r="DI478" s="36"/>
      <c r="DJ478" s="36"/>
      <c r="DK478" s="36"/>
      <c r="DL478" s="36"/>
      <c r="DM478" s="36"/>
      <c r="DN478" s="36"/>
      <c r="DO478" s="36"/>
      <c r="DP478" s="55"/>
    </row>
    <row r="479" spans="1:120" hidden="1" x14ac:dyDescent="0.25">
      <c r="A479" s="35">
        <v>280</v>
      </c>
      <c r="B479" s="36" t="s">
        <v>226</v>
      </c>
      <c r="C479" s="36" t="s">
        <v>92</v>
      </c>
      <c r="D479" s="36" t="s">
        <v>170</v>
      </c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>
        <v>8.6</v>
      </c>
      <c r="AW479" s="36">
        <v>8.6</v>
      </c>
      <c r="AX479" s="36">
        <v>8.8000000000000007</v>
      </c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  <c r="BN479" s="36"/>
      <c r="BO479" s="36"/>
      <c r="BP479" s="36"/>
      <c r="BQ479" s="36"/>
      <c r="BR479" s="36"/>
      <c r="BS479" s="36"/>
      <c r="BT479" s="36"/>
      <c r="BU479" s="36"/>
      <c r="BV479" s="36"/>
      <c r="BW479" s="36"/>
      <c r="BX479" s="36"/>
      <c r="BY479" s="36"/>
      <c r="BZ479" s="36"/>
      <c r="CA479" s="36"/>
      <c r="CB479" s="36"/>
      <c r="CC479" s="36"/>
      <c r="CD479" s="36"/>
      <c r="CE479" s="36"/>
      <c r="CF479" s="36"/>
      <c r="CG479" s="36"/>
      <c r="CH479" s="36"/>
      <c r="CI479" s="36"/>
      <c r="CJ479" s="36"/>
      <c r="CK479" s="36"/>
      <c r="CL479" s="36"/>
      <c r="CM479" s="36"/>
      <c r="CN479" s="36"/>
      <c r="CO479" s="36"/>
      <c r="CP479" s="36"/>
      <c r="CQ479" s="36"/>
      <c r="CR479" s="36"/>
      <c r="CS479" s="36"/>
      <c r="CT479" s="36"/>
      <c r="CU479" s="36"/>
      <c r="CV479" s="36"/>
      <c r="CW479" s="36"/>
      <c r="CX479" s="36"/>
      <c r="CY479" s="36"/>
      <c r="CZ479" s="36"/>
      <c r="DA479" s="36"/>
      <c r="DB479" s="36"/>
      <c r="DC479" s="36"/>
      <c r="DD479" s="36"/>
      <c r="DE479" s="36"/>
      <c r="DF479" s="36"/>
      <c r="DG479" s="36"/>
      <c r="DH479" s="36"/>
      <c r="DI479" s="36"/>
      <c r="DJ479" s="36"/>
      <c r="DK479" s="36"/>
      <c r="DL479" s="36"/>
      <c r="DM479" s="36"/>
      <c r="DN479" s="36"/>
      <c r="DO479" s="36"/>
      <c r="DP479" s="55"/>
    </row>
    <row r="480" spans="1:120" hidden="1" x14ac:dyDescent="0.25">
      <c r="A480" s="38">
        <v>283</v>
      </c>
      <c r="B480" s="36" t="s">
        <v>297</v>
      </c>
      <c r="C480" s="39" t="s">
        <v>92</v>
      </c>
      <c r="D480" s="39" t="s">
        <v>205</v>
      </c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  <c r="CT480" s="39"/>
      <c r="CU480" s="39"/>
      <c r="CV480" s="39"/>
      <c r="CW480" s="39"/>
      <c r="CX480" s="39"/>
      <c r="CY480" s="39"/>
      <c r="CZ480" s="39">
        <v>9</v>
      </c>
      <c r="DA480" s="39"/>
      <c r="DB480" s="39"/>
      <c r="DC480" s="39"/>
      <c r="DD480" s="39"/>
      <c r="DE480" s="39"/>
      <c r="DF480" s="39"/>
      <c r="DG480" s="39"/>
      <c r="DH480" s="39"/>
      <c r="DI480" s="39"/>
      <c r="DJ480" s="39"/>
      <c r="DK480" s="39"/>
      <c r="DL480" s="39"/>
      <c r="DM480" s="39"/>
      <c r="DN480" s="39"/>
      <c r="DO480" s="39"/>
      <c r="DP480" s="55"/>
    </row>
    <row r="481" spans="1:120" hidden="1" x14ac:dyDescent="0.25">
      <c r="A481" s="10">
        <v>30</v>
      </c>
      <c r="B481" s="2" t="s">
        <v>272</v>
      </c>
      <c r="C481" s="2" t="s">
        <v>131</v>
      </c>
      <c r="D481" s="2" t="s">
        <v>132</v>
      </c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>
        <v>9</v>
      </c>
      <c r="P481" s="2">
        <v>8.6</v>
      </c>
      <c r="Q481" s="2">
        <v>8.8000000000000007</v>
      </c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55"/>
    </row>
    <row r="482" spans="1:120" hidden="1" x14ac:dyDescent="0.25">
      <c r="A482" s="10">
        <v>16</v>
      </c>
      <c r="B482" s="2" t="s">
        <v>348</v>
      </c>
      <c r="C482" s="2" t="s">
        <v>25</v>
      </c>
      <c r="D482" s="2" t="s">
        <v>26</v>
      </c>
      <c r="E482" s="2"/>
      <c r="F482" s="2"/>
      <c r="G482" s="2"/>
      <c r="H482" s="2">
        <v>9.6</v>
      </c>
      <c r="I482" s="2">
        <v>9.6</v>
      </c>
      <c r="J482" s="2">
        <v>9.6</v>
      </c>
      <c r="K482" s="2">
        <v>10</v>
      </c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1"/>
      <c r="X482" s="1"/>
      <c r="Y482" s="1"/>
      <c r="Z482" s="1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13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55"/>
    </row>
    <row r="483" spans="1:120" hidden="1" x14ac:dyDescent="0.25">
      <c r="A483" s="10">
        <v>17</v>
      </c>
      <c r="B483" s="2" t="s">
        <v>349</v>
      </c>
      <c r="C483" s="2" t="s">
        <v>25</v>
      </c>
      <c r="D483" s="2" t="s">
        <v>26</v>
      </c>
      <c r="E483" s="8"/>
      <c r="F483" s="2"/>
      <c r="G483" s="2"/>
      <c r="H483" s="2">
        <v>8.8000000000000007</v>
      </c>
      <c r="I483" s="2">
        <v>8.6</v>
      </c>
      <c r="J483" s="2">
        <v>9.1999999999999993</v>
      </c>
      <c r="K483" s="2">
        <v>8.8000000000000007</v>
      </c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55"/>
    </row>
    <row r="484" spans="1:120" hidden="1" x14ac:dyDescent="0.25">
      <c r="A484" s="35">
        <v>63</v>
      </c>
      <c r="B484" s="36" t="s">
        <v>252</v>
      </c>
      <c r="C484" s="36" t="s">
        <v>23</v>
      </c>
      <c r="D484" s="36" t="s">
        <v>27</v>
      </c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>
        <v>9.1999999999999993</v>
      </c>
      <c r="AS484" s="36">
        <v>8.8000000000000007</v>
      </c>
      <c r="AT484" s="36">
        <v>9.6</v>
      </c>
      <c r="AU484" s="36">
        <v>9.4</v>
      </c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6"/>
      <c r="BS484" s="36"/>
      <c r="BT484" s="36"/>
      <c r="BU484" s="36"/>
      <c r="BV484" s="36"/>
      <c r="BW484" s="36"/>
      <c r="BX484" s="36"/>
      <c r="BY484" s="36"/>
      <c r="BZ484" s="36"/>
      <c r="CA484" s="36"/>
      <c r="CB484" s="36"/>
      <c r="CC484" s="36"/>
      <c r="CD484" s="36"/>
      <c r="CE484" s="36"/>
      <c r="CF484" s="36"/>
      <c r="CG484" s="36"/>
      <c r="CH484" s="36"/>
      <c r="CI484" s="36"/>
      <c r="CJ484" s="36"/>
      <c r="CK484" s="36"/>
      <c r="CL484" s="36"/>
      <c r="CM484" s="36"/>
      <c r="CN484" s="36"/>
      <c r="CO484" s="36"/>
      <c r="CP484" s="36"/>
      <c r="CQ484" s="36"/>
      <c r="CR484" s="36"/>
      <c r="CS484" s="36"/>
      <c r="CT484" s="36"/>
      <c r="CU484" s="36"/>
      <c r="CV484" s="36"/>
      <c r="CW484" s="36"/>
      <c r="CX484" s="36"/>
      <c r="CY484" s="36"/>
      <c r="CZ484" s="36"/>
      <c r="DA484" s="36"/>
      <c r="DB484" s="36"/>
      <c r="DC484" s="36"/>
      <c r="DD484" s="36"/>
      <c r="DE484" s="36"/>
      <c r="DF484" s="36"/>
      <c r="DG484" s="36"/>
      <c r="DH484" s="36"/>
      <c r="DI484" s="36"/>
      <c r="DJ484" s="36"/>
      <c r="DK484" s="36"/>
      <c r="DL484" s="36"/>
      <c r="DM484" s="36"/>
      <c r="DN484" s="36"/>
      <c r="DO484" s="36"/>
      <c r="DP484" s="55"/>
    </row>
    <row r="485" spans="1:120" hidden="1" x14ac:dyDescent="0.25">
      <c r="A485" s="44">
        <v>275</v>
      </c>
      <c r="B485" s="19" t="s">
        <v>266</v>
      </c>
      <c r="C485" s="19" t="s">
        <v>23</v>
      </c>
      <c r="D485" s="19" t="s">
        <v>27</v>
      </c>
      <c r="E485" s="19"/>
      <c r="F485" s="19"/>
      <c r="G485" s="19"/>
      <c r="H485" s="19">
        <v>8.4</v>
      </c>
      <c r="I485" s="19">
        <v>8.4</v>
      </c>
      <c r="J485" s="19">
        <v>8.8000000000000007</v>
      </c>
      <c r="K485" s="19">
        <v>8.1999999999999993</v>
      </c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55"/>
    </row>
    <row r="486" spans="1:120" hidden="1" x14ac:dyDescent="0.25">
      <c r="A486" s="35">
        <v>84</v>
      </c>
      <c r="B486" s="39" t="s">
        <v>271</v>
      </c>
      <c r="C486" s="39" t="s">
        <v>23</v>
      </c>
      <c r="D486" s="36" t="s">
        <v>155</v>
      </c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>
        <v>8.6</v>
      </c>
      <c r="AM486" s="36">
        <v>9</v>
      </c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36"/>
      <c r="CA486" s="36"/>
      <c r="CB486" s="36"/>
      <c r="CC486" s="36"/>
      <c r="CD486" s="36"/>
      <c r="CE486" s="36"/>
      <c r="CF486" s="36"/>
      <c r="CG486" s="36"/>
      <c r="CH486" s="36"/>
      <c r="CI486" s="36"/>
      <c r="CJ486" s="36"/>
      <c r="CK486" s="36"/>
      <c r="CL486" s="36"/>
      <c r="CM486" s="36"/>
      <c r="CN486" s="36"/>
      <c r="CO486" s="36"/>
      <c r="CP486" s="36"/>
      <c r="CQ486" s="36"/>
      <c r="CR486" s="36"/>
      <c r="CS486" s="36"/>
      <c r="CT486" s="36"/>
      <c r="CU486" s="36"/>
      <c r="CV486" s="36"/>
      <c r="CW486" s="36"/>
      <c r="CX486" s="36"/>
      <c r="CY486" s="36"/>
      <c r="CZ486" s="36"/>
      <c r="DA486" s="36"/>
      <c r="DB486" s="36"/>
      <c r="DC486" s="36"/>
      <c r="DD486" s="36"/>
      <c r="DE486" s="36"/>
      <c r="DF486" s="36"/>
      <c r="DG486" s="36"/>
      <c r="DH486" s="36"/>
      <c r="DI486" s="36"/>
      <c r="DJ486" s="36"/>
      <c r="DK486" s="36"/>
      <c r="DL486" s="36"/>
      <c r="DM486" s="36"/>
      <c r="DN486" s="36"/>
      <c r="DO486" s="36"/>
      <c r="DP486" s="55"/>
    </row>
    <row r="487" spans="1:120" hidden="1" x14ac:dyDescent="0.25">
      <c r="A487" s="44">
        <v>13</v>
      </c>
      <c r="B487" s="19" t="s">
        <v>281</v>
      </c>
      <c r="C487" s="19" t="s">
        <v>23</v>
      </c>
      <c r="D487" s="19" t="s">
        <v>116</v>
      </c>
      <c r="E487" s="19"/>
      <c r="F487" s="19"/>
      <c r="G487" s="19"/>
      <c r="H487" s="19">
        <v>8.8000000000000007</v>
      </c>
      <c r="I487" s="19">
        <v>8.4</v>
      </c>
      <c r="J487" s="19">
        <v>9.6</v>
      </c>
      <c r="K487" s="19">
        <v>8.4</v>
      </c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55"/>
    </row>
    <row r="488" spans="1:120" hidden="1" x14ac:dyDescent="0.25">
      <c r="A488" s="10">
        <v>27</v>
      </c>
      <c r="B488" s="2" t="s">
        <v>284</v>
      </c>
      <c r="C488" s="19" t="s">
        <v>23</v>
      </c>
      <c r="D488" s="2" t="s">
        <v>130</v>
      </c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>
        <v>9</v>
      </c>
      <c r="P488" s="2">
        <v>9.4</v>
      </c>
      <c r="Q488" s="2">
        <v>9.6</v>
      </c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55"/>
    </row>
    <row r="489" spans="1:120" hidden="1" x14ac:dyDescent="0.25">
      <c r="A489" s="38">
        <v>72</v>
      </c>
      <c r="B489" s="39" t="s">
        <v>221</v>
      </c>
      <c r="C489" s="39" t="s">
        <v>23</v>
      </c>
      <c r="D489" s="39" t="s">
        <v>24</v>
      </c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>
        <v>8.6</v>
      </c>
      <c r="AO489" s="39">
        <v>8.4</v>
      </c>
      <c r="AP489" s="39">
        <v>9</v>
      </c>
      <c r="AQ489" s="39">
        <v>8.4</v>
      </c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  <c r="CN489" s="39"/>
      <c r="CO489" s="39"/>
      <c r="CP489" s="39"/>
      <c r="CQ489" s="39"/>
      <c r="CR489" s="39"/>
      <c r="CS489" s="39"/>
      <c r="CT489" s="39"/>
      <c r="CU489" s="39"/>
      <c r="CV489" s="39"/>
      <c r="CW489" s="39"/>
      <c r="CX489" s="39"/>
      <c r="CY489" s="39"/>
      <c r="CZ489" s="39"/>
      <c r="DA489" s="39"/>
      <c r="DB489" s="39"/>
      <c r="DC489" s="39"/>
      <c r="DD489" s="39"/>
      <c r="DE489" s="39"/>
      <c r="DF489" s="39"/>
      <c r="DG489" s="39"/>
      <c r="DH489" s="39"/>
      <c r="DI489" s="39"/>
      <c r="DJ489" s="39"/>
      <c r="DK489" s="39"/>
      <c r="DL489" s="39"/>
      <c r="DM489" s="39"/>
      <c r="DN489" s="39"/>
      <c r="DO489" s="39"/>
      <c r="DP489" s="58"/>
    </row>
    <row r="490" spans="1:120" hidden="1" x14ac:dyDescent="0.25">
      <c r="A490" s="10">
        <v>41</v>
      </c>
      <c r="B490" s="2" t="s">
        <v>299</v>
      </c>
      <c r="C490" s="19" t="s">
        <v>23</v>
      </c>
      <c r="D490" s="2" t="s">
        <v>130</v>
      </c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>
        <v>9.8000000000000007</v>
      </c>
      <c r="P490" s="2">
        <v>9.6</v>
      </c>
      <c r="Q490" s="2">
        <v>9.1999999999999993</v>
      </c>
      <c r="R490" s="2"/>
      <c r="S490" s="2"/>
      <c r="T490" s="2"/>
      <c r="U490" s="2"/>
      <c r="V490" s="2"/>
      <c r="W490" s="1"/>
      <c r="X490" s="1"/>
      <c r="Y490" s="1"/>
      <c r="Z490" s="1"/>
      <c r="AA490" s="2"/>
      <c r="AB490" s="11"/>
      <c r="AC490" s="12"/>
      <c r="AD490" s="12"/>
      <c r="AE490" s="1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56"/>
    </row>
    <row r="491" spans="1:120" hidden="1" x14ac:dyDescent="0.25">
      <c r="A491" s="38">
        <v>75</v>
      </c>
      <c r="B491" s="39" t="s">
        <v>300</v>
      </c>
      <c r="C491" s="39" t="s">
        <v>23</v>
      </c>
      <c r="D491" s="39" t="s">
        <v>34</v>
      </c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>
        <v>8.4</v>
      </c>
      <c r="AS491" s="39">
        <v>8.4</v>
      </c>
      <c r="AT491" s="39">
        <v>8.4</v>
      </c>
      <c r="AU491" s="39">
        <v>9</v>
      </c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  <c r="CR491" s="39"/>
      <c r="CS491" s="39"/>
      <c r="CT491" s="39"/>
      <c r="CU491" s="39"/>
      <c r="CV491" s="39"/>
      <c r="CW491" s="39"/>
      <c r="CX491" s="39"/>
      <c r="CY491" s="39"/>
      <c r="CZ491" s="39"/>
      <c r="DA491" s="39"/>
      <c r="DB491" s="39"/>
      <c r="DC491" s="39"/>
      <c r="DD491" s="39"/>
      <c r="DE491" s="39"/>
      <c r="DF491" s="39"/>
      <c r="DG491" s="39"/>
      <c r="DH491" s="39"/>
      <c r="DI491" s="39"/>
      <c r="DJ491" s="39"/>
      <c r="DK491" s="39"/>
      <c r="DL491" s="39"/>
      <c r="DM491" s="39"/>
      <c r="DN491" s="39"/>
      <c r="DO491" s="39"/>
      <c r="DP491" s="58"/>
    </row>
    <row r="492" spans="1:120" hidden="1" x14ac:dyDescent="0.25">
      <c r="A492" s="38">
        <v>82</v>
      </c>
      <c r="B492" s="39" t="s">
        <v>308</v>
      </c>
      <c r="C492" s="39" t="s">
        <v>23</v>
      </c>
      <c r="D492" s="39" t="s">
        <v>155</v>
      </c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>
        <v>9</v>
      </c>
      <c r="AS492" s="39">
        <v>8.6</v>
      </c>
      <c r="AT492" s="39">
        <v>9</v>
      </c>
      <c r="AU492" s="39">
        <v>9.1999999999999993</v>
      </c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  <c r="CR492" s="39"/>
      <c r="CS492" s="39"/>
      <c r="CT492" s="39"/>
      <c r="CU492" s="39"/>
      <c r="CV492" s="39"/>
      <c r="CW492" s="39"/>
      <c r="CX492" s="39"/>
      <c r="CY492" s="39"/>
      <c r="CZ492" s="39"/>
      <c r="DA492" s="39"/>
      <c r="DB492" s="39"/>
      <c r="DC492" s="39"/>
      <c r="DD492" s="39"/>
      <c r="DE492" s="39"/>
      <c r="DF492" s="39"/>
      <c r="DG492" s="39"/>
      <c r="DH492" s="39"/>
      <c r="DI492" s="39"/>
      <c r="DJ492" s="39"/>
      <c r="DK492" s="39"/>
      <c r="DL492" s="39"/>
      <c r="DM492" s="39"/>
      <c r="DN492" s="39"/>
      <c r="DO492" s="39"/>
      <c r="DP492" s="55"/>
    </row>
    <row r="493" spans="1:120" hidden="1" x14ac:dyDescent="0.25">
      <c r="A493" s="38">
        <v>281</v>
      </c>
      <c r="B493" s="39" t="s">
        <v>331</v>
      </c>
      <c r="C493" s="39" t="s">
        <v>23</v>
      </c>
      <c r="D493" s="39" t="s">
        <v>33</v>
      </c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>
        <v>8.1999999999999993</v>
      </c>
      <c r="AS493" s="39">
        <v>8.1999999999999993</v>
      </c>
      <c r="AT493" s="39">
        <v>8</v>
      </c>
      <c r="AU493" s="39">
        <v>8</v>
      </c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  <c r="CT493" s="39"/>
      <c r="CU493" s="39"/>
      <c r="CV493" s="39"/>
      <c r="CW493" s="39"/>
      <c r="CX493" s="39"/>
      <c r="CY493" s="39"/>
      <c r="CZ493" s="39"/>
      <c r="DA493" s="39"/>
      <c r="DB493" s="39"/>
      <c r="DC493" s="39"/>
      <c r="DD493" s="39"/>
      <c r="DE493" s="39"/>
      <c r="DF493" s="39"/>
      <c r="DG493" s="39"/>
      <c r="DH493" s="39"/>
      <c r="DI493" s="39"/>
      <c r="DJ493" s="39"/>
      <c r="DK493" s="39"/>
      <c r="DL493" s="39"/>
      <c r="DM493" s="39"/>
      <c r="DN493" s="39"/>
      <c r="DO493" s="39"/>
      <c r="DP493" s="55"/>
    </row>
    <row r="494" spans="1:120" hidden="1" x14ac:dyDescent="0.25">
      <c r="A494" s="10">
        <v>28</v>
      </c>
      <c r="B494" s="2" t="s">
        <v>333</v>
      </c>
      <c r="C494" s="19" t="s">
        <v>23</v>
      </c>
      <c r="D494" s="2" t="s">
        <v>27</v>
      </c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>
        <v>8.1999999999999993</v>
      </c>
      <c r="P494" s="2">
        <v>8.4</v>
      </c>
      <c r="Q494" s="2">
        <v>8.4</v>
      </c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55"/>
    </row>
    <row r="495" spans="1:120" hidden="1" x14ac:dyDescent="0.25">
      <c r="A495" s="10">
        <v>34</v>
      </c>
      <c r="B495" s="2" t="s">
        <v>335</v>
      </c>
      <c r="C495" s="19" t="s">
        <v>23</v>
      </c>
      <c r="D495" s="2" t="s">
        <v>27</v>
      </c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>
        <v>8.4</v>
      </c>
      <c r="P495" s="2">
        <v>8.1999999999999993</v>
      </c>
      <c r="Q495" s="2">
        <v>8.6</v>
      </c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55"/>
    </row>
    <row r="496" spans="1:120" hidden="1" x14ac:dyDescent="0.25">
      <c r="A496" s="10">
        <v>34</v>
      </c>
      <c r="B496" s="2" t="s">
        <v>216</v>
      </c>
      <c r="C496" s="19" t="s">
        <v>23</v>
      </c>
      <c r="D496" s="2" t="s">
        <v>27</v>
      </c>
      <c r="E496" s="2"/>
      <c r="F496" s="2"/>
      <c r="G496" s="2"/>
      <c r="H496" s="2"/>
      <c r="I496" s="2"/>
      <c r="J496" s="2"/>
      <c r="K496" s="2"/>
      <c r="L496" s="2">
        <v>8.4</v>
      </c>
      <c r="M496" s="2">
        <v>8</v>
      </c>
      <c r="N496" s="2">
        <v>8.4</v>
      </c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55"/>
    </row>
    <row r="497" spans="1:120" hidden="1" x14ac:dyDescent="0.25">
      <c r="A497" s="35">
        <v>55</v>
      </c>
      <c r="B497" s="36" t="s">
        <v>336</v>
      </c>
      <c r="C497" s="39" t="s">
        <v>23</v>
      </c>
      <c r="D497" s="36" t="s">
        <v>154</v>
      </c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>
        <v>9.1999999999999993</v>
      </c>
      <c r="AM497" s="36">
        <v>9.6</v>
      </c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BS497" s="36"/>
      <c r="BT497" s="36"/>
      <c r="BU497" s="36"/>
      <c r="BV497" s="36"/>
      <c r="BW497" s="36"/>
      <c r="BX497" s="36"/>
      <c r="BY497" s="36"/>
      <c r="BZ497" s="36"/>
      <c r="CA497" s="36"/>
      <c r="CB497" s="36"/>
      <c r="CC497" s="36"/>
      <c r="CD497" s="36"/>
      <c r="CE497" s="36"/>
      <c r="CF497" s="36"/>
      <c r="CG497" s="36"/>
      <c r="CH497" s="36"/>
      <c r="CI497" s="36"/>
      <c r="CJ497" s="36"/>
      <c r="CK497" s="36"/>
      <c r="CL497" s="36"/>
      <c r="CM497" s="36"/>
      <c r="CN497" s="36"/>
      <c r="CO497" s="36"/>
      <c r="CP497" s="36"/>
      <c r="CQ497" s="36"/>
      <c r="CR497" s="36"/>
      <c r="CS497" s="36"/>
      <c r="CT497" s="36"/>
      <c r="CU497" s="36"/>
      <c r="CV497" s="36"/>
      <c r="CW497" s="36"/>
      <c r="CX497" s="36"/>
      <c r="CY497" s="36"/>
      <c r="CZ497" s="36"/>
      <c r="DA497" s="36"/>
      <c r="DB497" s="36"/>
      <c r="DC497" s="36"/>
      <c r="DD497" s="36"/>
      <c r="DE497" s="36"/>
      <c r="DF497" s="36"/>
      <c r="DG497" s="36"/>
      <c r="DH497" s="36"/>
      <c r="DI497" s="36"/>
      <c r="DJ497" s="36"/>
      <c r="DK497" s="36"/>
      <c r="DL497" s="36"/>
      <c r="DM497" s="36"/>
      <c r="DN497" s="36"/>
      <c r="DO497" s="36"/>
      <c r="DP497" s="55"/>
    </row>
    <row r="498" spans="1:120" hidden="1" x14ac:dyDescent="0.25">
      <c r="A498" s="38">
        <v>81</v>
      </c>
      <c r="B498" s="39" t="s">
        <v>345</v>
      </c>
      <c r="C498" s="39" t="s">
        <v>23</v>
      </c>
      <c r="D498" s="39" t="s">
        <v>39</v>
      </c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>
        <v>9</v>
      </c>
      <c r="AM498" s="39">
        <v>9.6</v>
      </c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  <c r="CR498" s="39"/>
      <c r="CS498" s="39"/>
      <c r="CT498" s="39"/>
      <c r="CU498" s="39"/>
      <c r="CV498" s="39"/>
      <c r="CW498" s="39"/>
      <c r="CX498" s="39"/>
      <c r="CY498" s="39"/>
      <c r="CZ498" s="39"/>
      <c r="DA498" s="39"/>
      <c r="DB498" s="39"/>
      <c r="DC498" s="39"/>
      <c r="DD498" s="39"/>
      <c r="DE498" s="39"/>
      <c r="DF498" s="39"/>
      <c r="DG498" s="39"/>
      <c r="DH498" s="39"/>
      <c r="DI498" s="39"/>
      <c r="DJ498" s="39"/>
      <c r="DK498" s="39"/>
      <c r="DL498" s="39"/>
      <c r="DM498" s="39"/>
      <c r="DN498" s="39"/>
      <c r="DO498" s="39"/>
      <c r="DP498" s="55"/>
    </row>
    <row r="499" spans="1:120" hidden="1" x14ac:dyDescent="0.25">
      <c r="A499" s="10">
        <v>4</v>
      </c>
      <c r="B499" s="2" t="s">
        <v>274</v>
      </c>
      <c r="C499" s="19" t="s">
        <v>127</v>
      </c>
      <c r="D499" s="2" t="s">
        <v>129</v>
      </c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>
        <v>8</v>
      </c>
      <c r="P499" s="2">
        <v>8.1999999999999993</v>
      </c>
      <c r="Q499" s="2">
        <v>8.8000000000000007</v>
      </c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14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55"/>
    </row>
    <row r="500" spans="1:120" hidden="1" x14ac:dyDescent="0.25">
      <c r="A500" s="44">
        <v>23</v>
      </c>
      <c r="B500" s="19" t="s">
        <v>277</v>
      </c>
      <c r="C500" s="19" t="s">
        <v>127</v>
      </c>
      <c r="D500" s="19" t="s">
        <v>129</v>
      </c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>
        <v>7.8</v>
      </c>
      <c r="P500" s="19">
        <v>7.8</v>
      </c>
      <c r="Q500" s="19">
        <v>8.1999999999999993</v>
      </c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48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55"/>
    </row>
    <row r="501" spans="1:120" hidden="1" x14ac:dyDescent="0.25">
      <c r="A501" s="10">
        <v>1</v>
      </c>
      <c r="B501" s="2" t="s">
        <v>332</v>
      </c>
      <c r="C501" s="19" t="s">
        <v>127</v>
      </c>
      <c r="D501" s="2" t="s">
        <v>128</v>
      </c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>
        <v>8.1999999999999993</v>
      </c>
      <c r="P501" s="2">
        <v>8.1999999999999993</v>
      </c>
      <c r="Q501" s="2">
        <v>8.1999999999999993</v>
      </c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14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55"/>
    </row>
    <row r="502" spans="1:120" hidden="1" x14ac:dyDescent="0.25">
      <c r="A502" s="10">
        <v>24</v>
      </c>
      <c r="B502" s="2" t="s">
        <v>337</v>
      </c>
      <c r="C502" s="19" t="s">
        <v>127</v>
      </c>
      <c r="D502" s="2" t="s">
        <v>129</v>
      </c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>
        <v>7.8</v>
      </c>
      <c r="P502" s="2">
        <v>7.8</v>
      </c>
      <c r="Q502" s="2">
        <v>8.1999999999999993</v>
      </c>
      <c r="R502" s="2"/>
      <c r="S502" s="2"/>
      <c r="T502" s="2"/>
      <c r="U502" s="2"/>
      <c r="V502" s="2"/>
      <c r="W502" s="1"/>
      <c r="X502" s="1"/>
      <c r="Y502" s="1"/>
      <c r="Z502" s="1"/>
      <c r="AA502" s="2"/>
      <c r="AB502" s="11"/>
      <c r="AC502" s="12"/>
      <c r="AD502" s="12"/>
      <c r="AE502" s="1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55"/>
    </row>
    <row r="503" spans="1:120" hidden="1" x14ac:dyDescent="0.25">
      <c r="A503" s="10">
        <v>11</v>
      </c>
      <c r="B503" s="2" t="s">
        <v>359</v>
      </c>
      <c r="C503" s="19" t="s">
        <v>127</v>
      </c>
      <c r="D503" s="2" t="s">
        <v>129</v>
      </c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>
        <v>8</v>
      </c>
      <c r="P503" s="2">
        <v>7.6</v>
      </c>
      <c r="Q503" s="2">
        <v>8</v>
      </c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55"/>
    </row>
    <row r="504" spans="1:120" hidden="1" x14ac:dyDescent="0.25">
      <c r="A504" s="10">
        <v>12</v>
      </c>
      <c r="B504" s="2" t="s">
        <v>360</v>
      </c>
      <c r="C504" s="19" t="s">
        <v>127</v>
      </c>
      <c r="D504" s="2" t="s">
        <v>129</v>
      </c>
      <c r="E504" s="8"/>
      <c r="F504" s="2"/>
      <c r="G504" s="2"/>
      <c r="H504" s="2"/>
      <c r="I504" s="2"/>
      <c r="J504" s="2"/>
      <c r="K504" s="2"/>
      <c r="L504" s="2"/>
      <c r="M504" s="2"/>
      <c r="N504" s="2"/>
      <c r="O504" s="2">
        <v>8</v>
      </c>
      <c r="P504" s="2">
        <v>7.8</v>
      </c>
      <c r="Q504" s="2">
        <v>8.1999999999999993</v>
      </c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55"/>
    </row>
    <row r="505" spans="1:120" hidden="1" x14ac:dyDescent="0.25">
      <c r="A505" s="35">
        <v>65</v>
      </c>
      <c r="B505" s="36" t="s">
        <v>264</v>
      </c>
      <c r="C505" s="39" t="s">
        <v>32</v>
      </c>
      <c r="D505" s="36" t="s">
        <v>162</v>
      </c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>
        <v>9.8000000000000007</v>
      </c>
      <c r="AZ505" s="36">
        <v>8.8000000000000007</v>
      </c>
      <c r="BA505" s="36">
        <v>9.6</v>
      </c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  <c r="BN505" s="36"/>
      <c r="BO505" s="36"/>
      <c r="BP505" s="36"/>
      <c r="BQ505" s="36"/>
      <c r="BR505" s="36"/>
      <c r="BS505" s="36"/>
      <c r="BT505" s="36"/>
      <c r="BU505" s="36"/>
      <c r="BV505" s="36"/>
      <c r="BW505" s="36"/>
      <c r="BX505" s="36"/>
      <c r="BY505" s="36"/>
      <c r="BZ505" s="36"/>
      <c r="CA505" s="36"/>
      <c r="CB505" s="36"/>
      <c r="CC505" s="36"/>
      <c r="CD505" s="36"/>
      <c r="CE505" s="36"/>
      <c r="CF505" s="36"/>
      <c r="CG505" s="36"/>
      <c r="CH505" s="36"/>
      <c r="CI505" s="36"/>
      <c r="CJ505" s="36"/>
      <c r="CK505" s="36"/>
      <c r="CL505" s="36"/>
      <c r="CM505" s="36"/>
      <c r="CN505" s="36"/>
      <c r="CO505" s="36"/>
      <c r="CP505" s="36"/>
      <c r="CQ505" s="36"/>
      <c r="CR505" s="36"/>
      <c r="CS505" s="36"/>
      <c r="CT505" s="36"/>
      <c r="CU505" s="36"/>
      <c r="CV505" s="36"/>
      <c r="CW505" s="36"/>
      <c r="CX505" s="36"/>
      <c r="CY505" s="36"/>
      <c r="CZ505" s="36"/>
      <c r="DA505" s="36"/>
      <c r="DB505" s="36"/>
      <c r="DC505" s="36"/>
      <c r="DD505" s="36"/>
      <c r="DE505" s="36"/>
      <c r="DF505" s="36"/>
      <c r="DG505" s="36"/>
      <c r="DH505" s="36"/>
      <c r="DI505" s="36"/>
      <c r="DJ505" s="36"/>
      <c r="DK505" s="36"/>
      <c r="DL505" s="36"/>
      <c r="DM505" s="36"/>
      <c r="DN505" s="36"/>
      <c r="DO505" s="36"/>
      <c r="DP505" s="55"/>
    </row>
    <row r="506" spans="1:120" hidden="1" x14ac:dyDescent="0.25">
      <c r="A506" s="38">
        <v>56</v>
      </c>
      <c r="B506" s="39" t="s">
        <v>273</v>
      </c>
      <c r="C506" s="39" t="s">
        <v>32</v>
      </c>
      <c r="D506" s="39" t="s">
        <v>162</v>
      </c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>
        <v>9.6</v>
      </c>
      <c r="AZ506" s="39">
        <v>9.1999999999999993</v>
      </c>
      <c r="BA506" s="39">
        <v>9.6</v>
      </c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  <c r="CN506" s="39"/>
      <c r="CO506" s="39"/>
      <c r="CP506" s="39"/>
      <c r="CQ506" s="39"/>
      <c r="CR506" s="39"/>
      <c r="CS506" s="39"/>
      <c r="CT506" s="39"/>
      <c r="CU506" s="39"/>
      <c r="CV506" s="39"/>
      <c r="CW506" s="39"/>
      <c r="CX506" s="39"/>
      <c r="CY506" s="39"/>
      <c r="CZ506" s="39"/>
      <c r="DA506" s="39"/>
      <c r="DB506" s="39"/>
      <c r="DC506" s="39"/>
      <c r="DD506" s="39"/>
      <c r="DE506" s="39"/>
      <c r="DF506" s="39"/>
      <c r="DG506" s="39"/>
      <c r="DH506" s="39"/>
      <c r="DI506" s="39"/>
      <c r="DJ506" s="39"/>
      <c r="DK506" s="39"/>
      <c r="DL506" s="39"/>
      <c r="DM506" s="39"/>
      <c r="DN506" s="39"/>
      <c r="DO506" s="39"/>
      <c r="DP506" s="55"/>
    </row>
    <row r="507" spans="1:120" hidden="1" x14ac:dyDescent="0.25">
      <c r="A507" s="35">
        <v>89</v>
      </c>
      <c r="B507" s="36" t="s">
        <v>285</v>
      </c>
      <c r="C507" s="39" t="s">
        <v>32</v>
      </c>
      <c r="D507" s="36" t="s">
        <v>162</v>
      </c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  <c r="BN507" s="36"/>
      <c r="BO507" s="36"/>
      <c r="BP507" s="36"/>
      <c r="BQ507" s="36"/>
      <c r="BR507" s="36"/>
      <c r="BS507" s="36"/>
      <c r="BT507" s="36"/>
      <c r="BU507" s="36"/>
      <c r="BV507" s="36"/>
      <c r="BW507" s="36"/>
      <c r="BX507" s="36"/>
      <c r="BY507" s="36"/>
      <c r="BZ507" s="36"/>
      <c r="CA507" s="36"/>
      <c r="CB507" s="36"/>
      <c r="CC507" s="36"/>
      <c r="CD507" s="36"/>
      <c r="CE507" s="36"/>
      <c r="CF507" s="36"/>
      <c r="CG507" s="36"/>
      <c r="CH507" s="36"/>
      <c r="CI507" s="36"/>
      <c r="CJ507" s="36"/>
      <c r="CK507" s="36"/>
      <c r="CL507" s="36"/>
      <c r="CM507" s="36"/>
      <c r="CN507" s="36">
        <v>8.8000000000000007</v>
      </c>
      <c r="CO507" s="36">
        <v>8.8000000000000007</v>
      </c>
      <c r="CP507" s="36">
        <v>9</v>
      </c>
      <c r="CQ507" s="36"/>
      <c r="CR507" s="36"/>
      <c r="CS507" s="36"/>
      <c r="CT507" s="36"/>
      <c r="CU507" s="36"/>
      <c r="CV507" s="36"/>
      <c r="CW507" s="36"/>
      <c r="CX507" s="36"/>
      <c r="CY507" s="36"/>
      <c r="CZ507" s="36"/>
      <c r="DA507" s="36"/>
      <c r="DB507" s="36"/>
      <c r="DC507" s="36"/>
      <c r="DD507" s="36"/>
      <c r="DE507" s="36"/>
      <c r="DF507" s="36"/>
      <c r="DG507" s="36"/>
      <c r="DH507" s="36"/>
      <c r="DI507" s="36"/>
      <c r="DJ507" s="36"/>
      <c r="DK507" s="36"/>
      <c r="DL507" s="36"/>
      <c r="DM507" s="36"/>
      <c r="DN507" s="36"/>
      <c r="DO507" s="36"/>
      <c r="DP507" s="55"/>
    </row>
    <row r="508" spans="1:120" hidden="1" x14ac:dyDescent="0.25">
      <c r="A508" s="35">
        <v>91</v>
      </c>
      <c r="B508" s="36" t="s">
        <v>328</v>
      </c>
      <c r="C508" s="39" t="s">
        <v>32</v>
      </c>
      <c r="D508" s="36" t="s">
        <v>162</v>
      </c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  <c r="BN508" s="36"/>
      <c r="BO508" s="36"/>
      <c r="BP508" s="36"/>
      <c r="BQ508" s="36"/>
      <c r="BR508" s="36"/>
      <c r="BS508" s="36"/>
      <c r="BT508" s="36"/>
      <c r="BU508" s="36"/>
      <c r="BV508" s="36"/>
      <c r="BW508" s="36"/>
      <c r="BX508" s="36"/>
      <c r="BY508" s="36"/>
      <c r="BZ508" s="36"/>
      <c r="CA508" s="36"/>
      <c r="CB508" s="36"/>
      <c r="CC508" s="36"/>
      <c r="CD508" s="36"/>
      <c r="CE508" s="36"/>
      <c r="CF508" s="36"/>
      <c r="CG508" s="36"/>
      <c r="CH508" s="36"/>
      <c r="CI508" s="36"/>
      <c r="CJ508" s="36"/>
      <c r="CK508" s="36"/>
      <c r="CL508" s="36"/>
      <c r="CM508" s="36"/>
      <c r="CN508" s="36">
        <v>9</v>
      </c>
      <c r="CO508" s="36">
        <v>9</v>
      </c>
      <c r="CP508" s="36">
        <v>9</v>
      </c>
      <c r="CQ508" s="36"/>
      <c r="CR508" s="36"/>
      <c r="CS508" s="36"/>
      <c r="CT508" s="36"/>
      <c r="CU508" s="36"/>
      <c r="CV508" s="36"/>
      <c r="CW508" s="36"/>
      <c r="CX508" s="36"/>
      <c r="CY508" s="36"/>
      <c r="CZ508" s="36"/>
      <c r="DA508" s="36"/>
      <c r="DB508" s="36"/>
      <c r="DC508" s="36"/>
      <c r="DD508" s="36"/>
      <c r="DE508" s="36"/>
      <c r="DF508" s="36"/>
      <c r="DG508" s="36"/>
      <c r="DH508" s="36"/>
      <c r="DI508" s="36"/>
      <c r="DJ508" s="36"/>
      <c r="DK508" s="36"/>
      <c r="DL508" s="36"/>
      <c r="DM508" s="36"/>
      <c r="DN508" s="36"/>
      <c r="DO508" s="36"/>
      <c r="DP508" s="55"/>
    </row>
    <row r="509" spans="1:120" hidden="1" x14ac:dyDescent="0.25">
      <c r="A509" s="38">
        <v>57</v>
      </c>
      <c r="B509" s="36" t="s">
        <v>219</v>
      </c>
      <c r="C509" s="39" t="s">
        <v>32</v>
      </c>
      <c r="D509" s="39" t="s">
        <v>162</v>
      </c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>
        <v>9.6</v>
      </c>
      <c r="AO509" s="39">
        <v>9.4</v>
      </c>
      <c r="AP509" s="39">
        <v>9.8000000000000007</v>
      </c>
      <c r="AQ509" s="39">
        <v>9.4</v>
      </c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  <c r="CM509" s="39"/>
      <c r="CN509" s="39"/>
      <c r="CO509" s="39"/>
      <c r="CP509" s="39"/>
      <c r="CQ509" s="39"/>
      <c r="CR509" s="39"/>
      <c r="CS509" s="39"/>
      <c r="CT509" s="39"/>
      <c r="CU509" s="39"/>
      <c r="CV509" s="39"/>
      <c r="CW509" s="39"/>
      <c r="CX509" s="39"/>
      <c r="CY509" s="39"/>
      <c r="CZ509" s="39"/>
      <c r="DA509" s="39"/>
      <c r="DB509" s="39"/>
      <c r="DC509" s="39"/>
      <c r="DD509" s="39"/>
      <c r="DE509" s="39"/>
      <c r="DF509" s="39"/>
      <c r="DG509" s="39"/>
      <c r="DH509" s="39"/>
      <c r="DI509" s="39"/>
      <c r="DJ509" s="39"/>
      <c r="DK509" s="39"/>
      <c r="DL509" s="39"/>
      <c r="DM509" s="39"/>
      <c r="DN509" s="39"/>
      <c r="DO509" s="39"/>
      <c r="DP509" s="55"/>
    </row>
    <row r="510" spans="1:120" hidden="1" x14ac:dyDescent="0.25">
      <c r="A510" s="38">
        <v>48</v>
      </c>
      <c r="B510" s="39" t="s">
        <v>357</v>
      </c>
      <c r="C510" s="39" t="s">
        <v>32</v>
      </c>
      <c r="D510" s="39" t="s">
        <v>162</v>
      </c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>
        <v>8.8000000000000007</v>
      </c>
      <c r="AZ510" s="39">
        <v>9.1999999999999993</v>
      </c>
      <c r="BA510" s="39">
        <v>9.6</v>
      </c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  <c r="CM510" s="39"/>
      <c r="CN510" s="39"/>
      <c r="CO510" s="39"/>
      <c r="CP510" s="39"/>
      <c r="CQ510" s="39"/>
      <c r="CR510" s="39"/>
      <c r="CS510" s="39"/>
      <c r="CT510" s="39"/>
      <c r="CU510" s="39"/>
      <c r="CV510" s="39"/>
      <c r="CW510" s="39"/>
      <c r="CX510" s="39"/>
      <c r="CY510" s="39"/>
      <c r="CZ510" s="39"/>
      <c r="DA510" s="39"/>
      <c r="DB510" s="39"/>
      <c r="DC510" s="39"/>
      <c r="DD510" s="39"/>
      <c r="DE510" s="39"/>
      <c r="DF510" s="39"/>
      <c r="DG510" s="39"/>
      <c r="DH510" s="39"/>
      <c r="DI510" s="39"/>
      <c r="DJ510" s="39"/>
      <c r="DK510" s="39"/>
      <c r="DL510" s="39"/>
      <c r="DM510" s="39"/>
      <c r="DN510" s="39"/>
      <c r="DO510" s="39"/>
      <c r="DP510" s="58"/>
    </row>
    <row r="511" spans="1:120" hidden="1" x14ac:dyDescent="0.25">
      <c r="A511" s="35">
        <v>89</v>
      </c>
      <c r="B511" s="36" t="s">
        <v>285</v>
      </c>
      <c r="C511" s="39" t="s">
        <v>32</v>
      </c>
      <c r="D511" s="36" t="s">
        <v>146</v>
      </c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  <c r="BN511" s="36"/>
      <c r="BO511" s="36"/>
      <c r="BP511" s="36"/>
      <c r="BQ511" s="36"/>
      <c r="BR511" s="36"/>
      <c r="BS511" s="36"/>
      <c r="BT511" s="36"/>
      <c r="BU511" s="36"/>
      <c r="BV511" s="36"/>
      <c r="BW511" s="36"/>
      <c r="BX511" s="36"/>
      <c r="BY511" s="36"/>
      <c r="BZ511" s="36"/>
      <c r="CA511" s="36"/>
      <c r="CB511" s="36"/>
      <c r="CC511" s="36"/>
      <c r="CD511" s="36"/>
      <c r="CE511" s="36"/>
      <c r="CF511" s="36"/>
      <c r="CG511" s="36"/>
      <c r="CH511" s="36"/>
      <c r="CI511" s="36"/>
      <c r="CJ511" s="36"/>
      <c r="CK511" s="36"/>
      <c r="CL511" s="36"/>
      <c r="CM511" s="36"/>
      <c r="CN511" s="36"/>
      <c r="CO511" s="36"/>
      <c r="CP511" s="36"/>
      <c r="CQ511" s="36"/>
      <c r="CR511" s="36"/>
      <c r="CS511" s="36"/>
      <c r="CT511" s="36"/>
      <c r="CU511" s="36"/>
      <c r="CV511" s="36"/>
      <c r="CW511" s="36"/>
      <c r="CX511" s="36"/>
      <c r="CY511" s="36"/>
      <c r="CZ511" s="36">
        <v>8</v>
      </c>
      <c r="DA511" s="36"/>
      <c r="DB511" s="36"/>
      <c r="DC511" s="36"/>
      <c r="DD511" s="36"/>
      <c r="DE511" s="36"/>
      <c r="DF511" s="36"/>
      <c r="DG511" s="36"/>
      <c r="DH511" s="36"/>
      <c r="DI511" s="36"/>
      <c r="DJ511" s="36"/>
      <c r="DK511" s="36"/>
      <c r="DL511" s="36"/>
      <c r="DM511" s="36"/>
      <c r="DN511" s="36"/>
      <c r="DO511" s="36"/>
      <c r="DP511" s="55"/>
    </row>
    <row r="512" spans="1:120" hidden="1" x14ac:dyDescent="0.25">
      <c r="A512" s="35">
        <v>91</v>
      </c>
      <c r="B512" s="36" t="s">
        <v>328</v>
      </c>
      <c r="C512" s="39" t="s">
        <v>32</v>
      </c>
      <c r="D512" s="36" t="s">
        <v>146</v>
      </c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  <c r="BN512" s="36"/>
      <c r="BO512" s="36"/>
      <c r="BP512" s="36"/>
      <c r="BQ512" s="36"/>
      <c r="BR512" s="36"/>
      <c r="BS512" s="36"/>
      <c r="BT512" s="36"/>
      <c r="BU512" s="36"/>
      <c r="BV512" s="36"/>
      <c r="BW512" s="36"/>
      <c r="BX512" s="36"/>
      <c r="BY512" s="36"/>
      <c r="BZ512" s="36"/>
      <c r="CA512" s="36"/>
      <c r="CB512" s="36"/>
      <c r="CC512" s="36"/>
      <c r="CD512" s="36"/>
      <c r="CE512" s="36"/>
      <c r="CF512" s="36"/>
      <c r="CG512" s="36"/>
      <c r="CH512" s="36"/>
      <c r="CI512" s="36"/>
      <c r="CJ512" s="36"/>
      <c r="CK512" s="36"/>
      <c r="CL512" s="36"/>
      <c r="CM512" s="36"/>
      <c r="CN512" s="36"/>
      <c r="CO512" s="36"/>
      <c r="CP512" s="36"/>
      <c r="CQ512" s="36"/>
      <c r="CR512" s="36"/>
      <c r="CS512" s="36"/>
      <c r="CT512" s="36"/>
      <c r="CU512" s="36"/>
      <c r="CV512" s="36"/>
      <c r="CW512" s="36"/>
      <c r="CX512" s="36"/>
      <c r="CY512" s="36"/>
      <c r="CZ512" s="36">
        <v>7</v>
      </c>
      <c r="DA512" s="36"/>
      <c r="DB512" s="36"/>
      <c r="DC512" s="36"/>
      <c r="DD512" s="36"/>
      <c r="DE512" s="36"/>
      <c r="DF512" s="36"/>
      <c r="DG512" s="36"/>
      <c r="DH512" s="36"/>
      <c r="DI512" s="36"/>
      <c r="DJ512" s="36"/>
      <c r="DK512" s="36"/>
      <c r="DL512" s="36"/>
      <c r="DM512" s="36"/>
      <c r="DN512" s="36"/>
      <c r="DO512" s="36"/>
      <c r="DP512" s="56"/>
    </row>
    <row r="513" spans="1:120" hidden="1" x14ac:dyDescent="0.25">
      <c r="A513" s="44">
        <v>21</v>
      </c>
      <c r="B513" s="19" t="s">
        <v>253</v>
      </c>
      <c r="C513" s="19" t="s">
        <v>40</v>
      </c>
      <c r="D513" s="19" t="s">
        <v>41</v>
      </c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>
        <v>9.6</v>
      </c>
      <c r="P513" s="19">
        <v>9.6</v>
      </c>
      <c r="Q513" s="19">
        <v>9.4</v>
      </c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55"/>
    </row>
    <row r="514" spans="1:120" hidden="1" x14ac:dyDescent="0.25">
      <c r="A514" s="44">
        <v>21</v>
      </c>
      <c r="B514" s="19" t="s">
        <v>215</v>
      </c>
      <c r="C514" s="19" t="s">
        <v>40</v>
      </c>
      <c r="D514" s="19" t="s">
        <v>41</v>
      </c>
      <c r="E514" s="45"/>
      <c r="F514" s="19"/>
      <c r="G514" s="19"/>
      <c r="H514" s="19"/>
      <c r="I514" s="19"/>
      <c r="J514" s="19"/>
      <c r="K514" s="19"/>
      <c r="L514" s="19">
        <v>8.1999999999999993</v>
      </c>
      <c r="M514" s="19">
        <v>9</v>
      </c>
      <c r="N514" s="19">
        <v>9.1999999999999993</v>
      </c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58"/>
    </row>
    <row r="515" spans="1:120" hidden="1" x14ac:dyDescent="0.25">
      <c r="A515" s="35">
        <v>51</v>
      </c>
      <c r="B515" s="36" t="s">
        <v>259</v>
      </c>
      <c r="C515" s="39" t="s">
        <v>40</v>
      </c>
      <c r="D515" s="36" t="s">
        <v>41</v>
      </c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>
        <v>8.8000000000000007</v>
      </c>
      <c r="AZ515" s="36">
        <v>9</v>
      </c>
      <c r="BA515" s="36">
        <v>8.8000000000000007</v>
      </c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/>
      <c r="BY515" s="36"/>
      <c r="BZ515" s="36"/>
      <c r="CA515" s="36"/>
      <c r="CB515" s="36"/>
      <c r="CC515" s="36"/>
      <c r="CD515" s="36"/>
      <c r="CE515" s="36"/>
      <c r="CF515" s="36"/>
      <c r="CG515" s="36"/>
      <c r="CH515" s="36"/>
      <c r="CI515" s="36"/>
      <c r="CJ515" s="36"/>
      <c r="CK515" s="36"/>
      <c r="CL515" s="36"/>
      <c r="CM515" s="36"/>
      <c r="CN515" s="36"/>
      <c r="CO515" s="36"/>
      <c r="CP515" s="36"/>
      <c r="CQ515" s="36"/>
      <c r="CR515" s="36"/>
      <c r="CS515" s="36"/>
      <c r="CT515" s="36"/>
      <c r="CU515" s="36"/>
      <c r="CV515" s="36"/>
      <c r="CW515" s="36"/>
      <c r="CX515" s="36"/>
      <c r="CY515" s="36"/>
      <c r="CZ515" s="36"/>
      <c r="DA515" s="36"/>
      <c r="DB515" s="36"/>
      <c r="DC515" s="36"/>
      <c r="DD515" s="36"/>
      <c r="DE515" s="36"/>
      <c r="DF515" s="36"/>
      <c r="DG515" s="36"/>
      <c r="DH515" s="36"/>
      <c r="DI515" s="36"/>
      <c r="DJ515" s="36"/>
      <c r="DK515" s="36"/>
      <c r="DL515" s="36"/>
      <c r="DM515" s="36"/>
      <c r="DN515" s="36"/>
      <c r="DO515" s="36"/>
      <c r="DP515" s="55"/>
    </row>
    <row r="516" spans="1:120" hidden="1" x14ac:dyDescent="0.25">
      <c r="A516" s="10">
        <v>14</v>
      </c>
      <c r="B516" s="2" t="s">
        <v>261</v>
      </c>
      <c r="C516" s="19" t="s">
        <v>40</v>
      </c>
      <c r="D516" s="2" t="s">
        <v>41</v>
      </c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>
        <v>8.8000000000000007</v>
      </c>
      <c r="P516" s="2">
        <v>8.8000000000000007</v>
      </c>
      <c r="Q516" s="2">
        <v>9.6</v>
      </c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1"/>
      <c r="AH516" s="1"/>
      <c r="AI516" s="1"/>
      <c r="AJ516" s="1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14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55"/>
    </row>
    <row r="517" spans="1:120" hidden="1" x14ac:dyDescent="0.25">
      <c r="A517" s="10">
        <v>47</v>
      </c>
      <c r="B517" s="2" t="s">
        <v>265</v>
      </c>
      <c r="C517" s="19" t="s">
        <v>40</v>
      </c>
      <c r="D517" s="2" t="s">
        <v>41</v>
      </c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>
        <v>9.6</v>
      </c>
      <c r="P517" s="2">
        <v>9.6</v>
      </c>
      <c r="Q517" s="2">
        <v>9</v>
      </c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55"/>
    </row>
    <row r="518" spans="1:120" hidden="1" x14ac:dyDescent="0.25">
      <c r="A518" s="10">
        <v>277</v>
      </c>
      <c r="B518" s="2" t="s">
        <v>276</v>
      </c>
      <c r="C518" s="19" t="s">
        <v>40</v>
      </c>
      <c r="D518" s="2" t="s">
        <v>41</v>
      </c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>
        <v>8.4</v>
      </c>
      <c r="P518" s="2">
        <v>8.6</v>
      </c>
      <c r="Q518" s="2">
        <v>8.8000000000000007</v>
      </c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55"/>
    </row>
    <row r="519" spans="1:120" hidden="1" x14ac:dyDescent="0.25">
      <c r="A519" s="35">
        <v>52</v>
      </c>
      <c r="B519" s="36" t="s">
        <v>302</v>
      </c>
      <c r="C519" s="36" t="s">
        <v>40</v>
      </c>
      <c r="D519" s="36" t="s">
        <v>41</v>
      </c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>
        <v>8.6</v>
      </c>
      <c r="AZ519" s="36">
        <v>8.4</v>
      </c>
      <c r="BA519" s="36">
        <v>8.6</v>
      </c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BS519" s="36"/>
      <c r="BT519" s="36"/>
      <c r="BU519" s="36"/>
      <c r="BV519" s="36"/>
      <c r="BW519" s="36"/>
      <c r="BX519" s="36"/>
      <c r="BY519" s="36"/>
      <c r="BZ519" s="36"/>
      <c r="CA519" s="36"/>
      <c r="CB519" s="36"/>
      <c r="CC519" s="36"/>
      <c r="CD519" s="36"/>
      <c r="CE519" s="36"/>
      <c r="CF519" s="36"/>
      <c r="CG519" s="36"/>
      <c r="CH519" s="36"/>
      <c r="CI519" s="36"/>
      <c r="CJ519" s="36"/>
      <c r="CK519" s="36"/>
      <c r="CL519" s="36"/>
      <c r="CM519" s="36"/>
      <c r="CN519" s="36"/>
      <c r="CO519" s="36"/>
      <c r="CP519" s="36"/>
      <c r="CQ519" s="36"/>
      <c r="CR519" s="36"/>
      <c r="CS519" s="36"/>
      <c r="CT519" s="36"/>
      <c r="CU519" s="36"/>
      <c r="CV519" s="36"/>
      <c r="CW519" s="36"/>
      <c r="CX519" s="36"/>
      <c r="CY519" s="36"/>
      <c r="CZ519" s="36"/>
      <c r="DA519" s="36"/>
      <c r="DB519" s="36"/>
      <c r="DC519" s="36"/>
      <c r="DD519" s="36"/>
      <c r="DE519" s="36"/>
      <c r="DF519" s="36"/>
      <c r="DG519" s="36"/>
      <c r="DH519" s="36"/>
      <c r="DI519" s="36"/>
      <c r="DJ519" s="36"/>
      <c r="DK519" s="36"/>
      <c r="DL519" s="36"/>
      <c r="DM519" s="36"/>
      <c r="DN519" s="36"/>
      <c r="DO519" s="36"/>
      <c r="DP519" s="56"/>
    </row>
    <row r="520" spans="1:120" hidden="1" x14ac:dyDescent="0.25">
      <c r="A520" s="10">
        <v>276</v>
      </c>
      <c r="B520" s="19" t="s">
        <v>316</v>
      </c>
      <c r="C520" s="2" t="s">
        <v>40</v>
      </c>
      <c r="D520" s="2" t="s">
        <v>41</v>
      </c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>
        <v>8.4</v>
      </c>
      <c r="P520" s="2">
        <v>8.4</v>
      </c>
      <c r="Q520" s="2">
        <v>8.6</v>
      </c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56"/>
    </row>
    <row r="521" spans="1:120" hidden="1" x14ac:dyDescent="0.25">
      <c r="A521" s="10">
        <v>20</v>
      </c>
      <c r="B521" s="19" t="s">
        <v>318</v>
      </c>
      <c r="C521" s="2" t="s">
        <v>40</v>
      </c>
      <c r="D521" s="2" t="s">
        <v>41</v>
      </c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>
        <v>9.4</v>
      </c>
      <c r="P521" s="2">
        <v>9.8000000000000007</v>
      </c>
      <c r="Q521" s="2">
        <v>9.6</v>
      </c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55"/>
    </row>
    <row r="522" spans="1:120" hidden="1" x14ac:dyDescent="0.25">
      <c r="A522" s="44">
        <v>3</v>
      </c>
      <c r="B522" s="19" t="s">
        <v>351</v>
      </c>
      <c r="C522" s="2" t="s">
        <v>40</v>
      </c>
      <c r="D522" s="19" t="s">
        <v>41</v>
      </c>
      <c r="E522" s="45"/>
      <c r="F522" s="19"/>
      <c r="G522" s="19"/>
      <c r="H522" s="19"/>
      <c r="I522" s="19"/>
      <c r="J522" s="19"/>
      <c r="K522" s="19"/>
      <c r="L522" s="19"/>
      <c r="M522" s="19"/>
      <c r="N522" s="19"/>
      <c r="O522" s="19">
        <v>8.6</v>
      </c>
      <c r="P522" s="19">
        <v>8.4</v>
      </c>
      <c r="Q522" s="19">
        <v>8.4</v>
      </c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55"/>
    </row>
  </sheetData>
  <hyperlinks>
    <hyperlink ref="C7" r:id="rId1"/>
  </hyperlinks>
  <pageMargins left="0.7" right="0.7" top="0.75" bottom="0.75" header="0.3" footer="0.3"/>
  <pageSetup paperSize="9" scale="20" fitToWidth="0" orientation="landscape" verticalDpi="0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4" sqref="K34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33" sqref="D33"/>
    </sheetView>
  </sheetViews>
  <sheetFormatPr defaultRowHeight="15" x14ac:dyDescent="0.25"/>
  <cols>
    <col min="2" max="2" width="21.42578125" customWidth="1"/>
    <col min="4" max="4" width="34" customWidth="1"/>
  </cols>
  <sheetData>
    <row r="1" spans="1:8" x14ac:dyDescent="0.25">
      <c r="A1">
        <f>'Обработка зачетов'!A1</f>
        <v>0</v>
      </c>
      <c r="B1">
        <f>'Обработка зачетов'!B1</f>
        <v>0</v>
      </c>
      <c r="C1">
        <f>'Обработка зачетов'!E1</f>
        <v>0</v>
      </c>
      <c r="D1">
        <f>'Обработка зачетов'!G1</f>
        <v>0</v>
      </c>
      <c r="E1">
        <f>'Обработка зачетов'!D2</f>
        <v>0</v>
      </c>
      <c r="F1">
        <f>'Обработка зачетов'!D3</f>
        <v>0</v>
      </c>
      <c r="G1">
        <f>'Обработка зачетов'!D4</f>
        <v>0</v>
      </c>
      <c r="H1">
        <f>'Обработка зачетов'!D5</f>
        <v>0</v>
      </c>
    </row>
    <row r="2" spans="1:8" x14ac:dyDescent="0.25">
      <c r="A2">
        <f>'Обработка зачетов'!A6</f>
        <v>0</v>
      </c>
      <c r="B2">
        <f>'Обработка зачетов'!B6</f>
        <v>0</v>
      </c>
      <c r="C2">
        <f>'Обработка зачетов'!E6</f>
        <v>0</v>
      </c>
      <c r="D2">
        <f>'Обработка зачетов'!G6</f>
        <v>0</v>
      </c>
      <c r="E2">
        <f>'Обработка зачетов'!D7</f>
        <v>0</v>
      </c>
      <c r="F2">
        <f>'Обработка зачетов'!D8</f>
        <v>0</v>
      </c>
      <c r="G2">
        <f>'Обработка зачетов'!D9</f>
        <v>0</v>
      </c>
      <c r="H2">
        <f>'Обработка зачетов'!D10</f>
        <v>0</v>
      </c>
    </row>
    <row r="3" spans="1:8" x14ac:dyDescent="0.25">
      <c r="A3">
        <f>'Обработка зачетов'!A11</f>
        <v>0</v>
      </c>
      <c r="B3">
        <f>'Обработка зачетов'!B11</f>
        <v>0</v>
      </c>
      <c r="C3">
        <f>'Обработка зачетов'!E11</f>
        <v>0</v>
      </c>
      <c r="D3">
        <f>'Обработка зачетов'!G11</f>
        <v>0</v>
      </c>
      <c r="E3">
        <f>'Обработка зачетов'!$D12</f>
        <v>0</v>
      </c>
      <c r="F3">
        <f>'Обработка зачетов'!$D13</f>
        <v>0</v>
      </c>
      <c r="G3">
        <f>'Обработка зачетов'!$D14</f>
        <v>0</v>
      </c>
      <c r="H3">
        <f>'Обработка зачетов'!$D15</f>
        <v>0</v>
      </c>
    </row>
    <row r="4" spans="1:8" x14ac:dyDescent="0.25">
      <c r="A4">
        <f>'Обработка зачетов'!A16</f>
        <v>0</v>
      </c>
      <c r="B4">
        <f>'Обработка зачетов'!B16</f>
        <v>0</v>
      </c>
      <c r="C4">
        <f>'Обработка зачетов'!E16</f>
        <v>0</v>
      </c>
      <c r="D4">
        <f>'Обработка зачетов'!G16</f>
        <v>0</v>
      </c>
      <c r="E4">
        <f>'Обработка зачетов'!D17</f>
        <v>0</v>
      </c>
      <c r="F4">
        <f>'Обработка зачетов'!$D18</f>
        <v>0</v>
      </c>
      <c r="G4">
        <f>'Обработка зачетов'!$D19</f>
        <v>0</v>
      </c>
      <c r="H4">
        <f>'Обработка зачетов'!$D20</f>
        <v>0</v>
      </c>
    </row>
    <row r="5" spans="1:8" x14ac:dyDescent="0.25">
      <c r="A5">
        <f>'Обработка зачетов'!A21</f>
        <v>0</v>
      </c>
      <c r="B5">
        <f>'Обработка зачетов'!B21</f>
        <v>0</v>
      </c>
      <c r="C5">
        <f>'Обработка зачетов'!E21</f>
        <v>0</v>
      </c>
      <c r="D5">
        <f>'Обработка зачетов'!G21</f>
        <v>0</v>
      </c>
      <c r="E5">
        <f>'Обработка зачетов'!D22</f>
        <v>0</v>
      </c>
      <c r="F5">
        <f>'Обработка зачетов'!$D23</f>
        <v>0</v>
      </c>
      <c r="G5">
        <f>'Обработка зачетов'!$D24</f>
        <v>0</v>
      </c>
      <c r="H5">
        <f>'Обработка зачетов'!$D25</f>
        <v>0</v>
      </c>
    </row>
    <row r="6" spans="1:8" x14ac:dyDescent="0.25">
      <c r="A6">
        <f>'Обработка зачетов'!A26</f>
        <v>0</v>
      </c>
      <c r="B6">
        <f>'Обработка зачетов'!B26</f>
        <v>0</v>
      </c>
      <c r="C6">
        <f>'Обработка зачетов'!E26</f>
        <v>0</v>
      </c>
      <c r="D6">
        <f>'Обработка зачетов'!G26</f>
        <v>0</v>
      </c>
      <c r="E6">
        <f>'Обработка зачетов'!D27</f>
        <v>0</v>
      </c>
      <c r="F6">
        <f>'Обработка зачетов'!$D28</f>
        <v>0</v>
      </c>
      <c r="G6">
        <f>'Обработка зачетов'!$D29</f>
        <v>0</v>
      </c>
      <c r="H6">
        <f>'Обработка зачетов'!$D30</f>
        <v>0</v>
      </c>
    </row>
    <row r="7" spans="1:8" x14ac:dyDescent="0.25">
      <c r="A7">
        <f>'Обработка зачетов'!A31</f>
        <v>0</v>
      </c>
      <c r="B7">
        <f>'Обработка зачетов'!B31</f>
        <v>0</v>
      </c>
      <c r="C7">
        <f>'Обработка зачетов'!E31</f>
        <v>0</v>
      </c>
      <c r="D7">
        <f>'Обработка зачетов'!G31</f>
        <v>0</v>
      </c>
      <c r="E7">
        <f>'Обработка зачетов'!D32</f>
        <v>0</v>
      </c>
      <c r="F7">
        <f>'Обработка зачетов'!$D33</f>
        <v>0</v>
      </c>
      <c r="G7">
        <f>'Обработка зачетов'!$D34</f>
        <v>0</v>
      </c>
      <c r="H7">
        <f>'Обработка зачетов'!$D35</f>
        <v>0</v>
      </c>
    </row>
    <row r="8" spans="1:8" x14ac:dyDescent="0.25">
      <c r="A8">
        <f>'Обработка зачетов'!A36</f>
        <v>0</v>
      </c>
      <c r="B8">
        <f>'Обработка зачетов'!B36</f>
        <v>0</v>
      </c>
      <c r="C8">
        <f>'Обработка зачетов'!E36</f>
        <v>0</v>
      </c>
      <c r="D8">
        <f>'Обработка зачетов'!G36</f>
        <v>0</v>
      </c>
      <c r="E8">
        <f>'Обработка зачетов'!D37</f>
        <v>0</v>
      </c>
      <c r="F8">
        <f>'Обработка зачетов'!$D38</f>
        <v>0</v>
      </c>
      <c r="G8">
        <f>'Обработка зачетов'!$D39</f>
        <v>0</v>
      </c>
      <c r="H8">
        <f>'Обработка зачетов'!$D40</f>
        <v>0</v>
      </c>
    </row>
    <row r="9" spans="1:8" x14ac:dyDescent="0.25">
      <c r="A9">
        <f>'Обработка зачетов'!A41</f>
        <v>0</v>
      </c>
      <c r="B9">
        <f>'Обработка зачетов'!B41</f>
        <v>0</v>
      </c>
      <c r="C9">
        <f>'Обработка зачетов'!E41</f>
        <v>0</v>
      </c>
      <c r="D9">
        <f>'Обработка зачетов'!G41</f>
        <v>0</v>
      </c>
      <c r="E9">
        <f>'Обработка зачетов'!D42</f>
        <v>0</v>
      </c>
      <c r="F9">
        <f>'Обработка зачетов'!$D43</f>
        <v>0</v>
      </c>
      <c r="G9">
        <f>'Обработка зачетов'!$D44</f>
        <v>0</v>
      </c>
      <c r="H9">
        <f>'Обработка зачетов'!$D45</f>
        <v>0</v>
      </c>
    </row>
    <row r="10" spans="1:8" x14ac:dyDescent="0.25">
      <c r="A10">
        <f>'Обработка зачетов'!A46</f>
        <v>0</v>
      </c>
      <c r="B10">
        <f>'Обработка зачетов'!B46</f>
        <v>0</v>
      </c>
      <c r="C10">
        <f>'Обработка зачетов'!E46</f>
        <v>0</v>
      </c>
      <c r="D10">
        <f>'Обработка зачетов'!G46</f>
        <v>0</v>
      </c>
      <c r="E10">
        <f>'Обработка зачетов'!D47</f>
        <v>0</v>
      </c>
      <c r="F10">
        <f>'Обработка зачетов'!$D48</f>
        <v>0</v>
      </c>
      <c r="G10">
        <f>'Обработка зачетов'!$D49</f>
        <v>0</v>
      </c>
      <c r="H10">
        <f>'Обработка зачетов'!$D50</f>
        <v>0</v>
      </c>
    </row>
    <row r="11" spans="1:8" x14ac:dyDescent="0.25">
      <c r="A11">
        <f>'Обработка зачетов'!A51</f>
        <v>0</v>
      </c>
      <c r="B11">
        <f>'Обработка зачетов'!B51</f>
        <v>0</v>
      </c>
      <c r="C11">
        <f>'Обработка зачетов'!E51</f>
        <v>0</v>
      </c>
      <c r="D11">
        <f>'Обработка зачетов'!G51</f>
        <v>0</v>
      </c>
      <c r="E11">
        <f>'Обработка зачетов'!D52</f>
        <v>0</v>
      </c>
      <c r="F11">
        <f>'Обработка зачетов'!$D53</f>
        <v>0</v>
      </c>
      <c r="G11">
        <f>'Обработка зачетов'!$D54</f>
        <v>0</v>
      </c>
      <c r="H11">
        <f>'Обработка зачетов'!$D55</f>
        <v>0</v>
      </c>
    </row>
    <row r="12" spans="1:8" x14ac:dyDescent="0.25">
      <c r="A12">
        <f>'Обработка зачетов'!A56</f>
        <v>0</v>
      </c>
      <c r="B12">
        <f>'Обработка зачетов'!B56</f>
        <v>0</v>
      </c>
      <c r="C12">
        <f>'Обработка зачетов'!E56</f>
        <v>0</v>
      </c>
      <c r="D12">
        <f>'Обработка зачетов'!G56</f>
        <v>0</v>
      </c>
      <c r="E12">
        <f>'Обработка зачетов'!D57</f>
        <v>0</v>
      </c>
      <c r="F12">
        <f>'Обработка зачетов'!$D58</f>
        <v>0</v>
      </c>
      <c r="G12">
        <f>'Обработка зачетов'!$D59</f>
        <v>0</v>
      </c>
      <c r="H12">
        <f>'Обработка зачетов'!$D60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Протокол</vt:lpstr>
      <vt:lpstr>Рейтинг школ танца</vt:lpstr>
      <vt:lpstr>Рейтинг Dancepride Trophhy</vt:lpstr>
      <vt:lpstr>Протокол.DPT</vt:lpstr>
      <vt:lpstr>Обработка зачетов</vt:lpstr>
      <vt:lpstr>готовые результаты зачетов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cp:lastPrinted>2018-12-09T17:10:18Z</cp:lastPrinted>
  <dcterms:created xsi:type="dcterms:W3CDTF">2018-08-07T14:51:41Z</dcterms:created>
  <dcterms:modified xsi:type="dcterms:W3CDTF">2019-01-15T11:37:28Z</dcterms:modified>
</cp:coreProperties>
</file>